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ate1904="1"/>
  <bookViews>
    <workbookView xWindow="-435" yWindow="165" windowWidth="27675" windowHeight="13980" tabRatio="639" activeTab="1"/>
  </bookViews>
  <sheets>
    <sheet name="MjTr Data ALX" sheetId="5" r:id="rId1"/>
    <sheet name="Regressions ALX" sheetId="6" r:id="rId2"/>
    <sheet name="Ol-Liq equilibrium calc" sheetId="11" r:id="rId3"/>
    <sheet name="Olivine Alexo" sheetId="8" r:id="rId4"/>
    <sheet name="LA ALX19 olivine" sheetId="9" r:id="rId5"/>
    <sheet name="LA ALX20 olivine" sheetId="10" r:id="rId6"/>
    <sheet name="LA ALX26 olivine" sheetId="12" r:id="rId7"/>
  </sheets>
  <calcPr calcId="145621"/>
</workbook>
</file>

<file path=xl/calcChain.xml><?xml version="1.0" encoding="utf-8"?>
<calcChain xmlns="http://schemas.openxmlformats.org/spreadsheetml/2006/main">
  <c r="C31" i="6" l="1"/>
  <c r="C40" i="6"/>
  <c r="B31" i="6"/>
  <c r="B40" i="6"/>
  <c r="S17" i="6" l="1"/>
  <c r="S16" i="6"/>
  <c r="S15" i="6"/>
  <c r="S13" i="6"/>
  <c r="T13" i="6" s="1"/>
  <c r="S12" i="6"/>
  <c r="T12" i="6" s="1"/>
  <c r="S11" i="6"/>
  <c r="T11" i="6" s="1"/>
  <c r="S9" i="6"/>
  <c r="T9" i="6" s="1"/>
  <c r="S8" i="6"/>
  <c r="T8" i="6" s="1"/>
  <c r="S7" i="6"/>
  <c r="T7" i="6" s="1"/>
  <c r="S6" i="6"/>
  <c r="T6" i="6" s="1"/>
  <c r="S5" i="6"/>
  <c r="T5" i="6" s="1"/>
  <c r="S4" i="6"/>
  <c r="T4" i="6" s="1"/>
  <c r="S2" i="6"/>
  <c r="T2" i="6" s="1"/>
  <c r="N17" i="6"/>
  <c r="N16" i="6"/>
  <c r="N15" i="6"/>
  <c r="N13" i="6"/>
  <c r="O13" i="6" s="1"/>
  <c r="N12" i="6"/>
  <c r="O12" i="6" s="1"/>
  <c r="N11" i="6"/>
  <c r="O11" i="6" s="1"/>
  <c r="N9" i="6"/>
  <c r="O9" i="6" s="1"/>
  <c r="N8" i="6"/>
  <c r="O8" i="6" s="1"/>
  <c r="N7" i="6"/>
  <c r="O7" i="6" s="1"/>
  <c r="N6" i="6"/>
  <c r="O6" i="6" s="1"/>
  <c r="N5" i="6"/>
  <c r="O5" i="6" s="1"/>
  <c r="N4" i="6"/>
  <c r="O4" i="6" s="1"/>
  <c r="N2" i="6"/>
  <c r="O2" i="6" s="1"/>
  <c r="I17" i="6"/>
  <c r="I16" i="6"/>
  <c r="I15" i="6"/>
  <c r="I13" i="6"/>
  <c r="J13" i="6" s="1"/>
  <c r="I12" i="6"/>
  <c r="J12" i="6" s="1"/>
  <c r="I11" i="6"/>
  <c r="J11" i="6" s="1"/>
  <c r="I9" i="6"/>
  <c r="J9" i="6" s="1"/>
  <c r="I8" i="6"/>
  <c r="J8" i="6" s="1"/>
  <c r="I7" i="6"/>
  <c r="J7" i="6" s="1"/>
  <c r="I6" i="6"/>
  <c r="J6" i="6" s="1"/>
  <c r="I5" i="6"/>
  <c r="J5" i="6" s="1"/>
  <c r="I4" i="6"/>
  <c r="J4" i="6" s="1"/>
  <c r="I2" i="6"/>
  <c r="J2" i="6" s="1"/>
  <c r="AP29" i="11" l="1"/>
  <c r="AP27" i="11"/>
  <c r="AP26" i="11"/>
  <c r="U22" i="11"/>
  <c r="U23" i="11"/>
  <c r="D16" i="6"/>
  <c r="D17" i="6"/>
  <c r="D15" i="6"/>
  <c r="R38" i="6" l="1"/>
  <c r="Q38" i="6"/>
  <c r="R37" i="6"/>
  <c r="Q37" i="6"/>
  <c r="M38" i="6"/>
  <c r="L38" i="6"/>
  <c r="M37" i="6"/>
  <c r="L37" i="6"/>
  <c r="G38" i="6"/>
  <c r="H38" i="6"/>
  <c r="H37" i="6"/>
  <c r="G37" i="6"/>
  <c r="C38" i="6" l="1"/>
  <c r="B38" i="6"/>
  <c r="C37" i="6"/>
  <c r="B37" i="6"/>
  <c r="B27" i="6" l="1"/>
  <c r="C27" i="6" s="1"/>
  <c r="B26" i="6"/>
  <c r="C26" i="6" s="1"/>
  <c r="K68" i="8"/>
  <c r="K67" i="8"/>
  <c r="K66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5" i="8"/>
  <c r="K46" i="8"/>
  <c r="K47" i="8"/>
  <c r="K48" i="8"/>
  <c r="K49" i="8"/>
  <c r="K50" i="8"/>
  <c r="K51" i="8"/>
  <c r="K52" i="8"/>
  <c r="K53" i="8"/>
  <c r="K54" i="8"/>
  <c r="K55" i="8"/>
  <c r="K56" i="8"/>
  <c r="K57" i="8"/>
  <c r="K58" i="8"/>
  <c r="K59" i="8"/>
  <c r="K60" i="8"/>
  <c r="K61" i="8"/>
  <c r="K62" i="8"/>
  <c r="K63" i="8"/>
  <c r="K27" i="8"/>
  <c r="C69" i="8"/>
  <c r="D69" i="8"/>
  <c r="E69" i="8"/>
  <c r="F69" i="8"/>
  <c r="G69" i="8"/>
  <c r="H69" i="8"/>
  <c r="I69" i="8"/>
  <c r="J69" i="8"/>
  <c r="B69" i="8"/>
  <c r="K69" i="8" s="1"/>
  <c r="J54" i="12"/>
  <c r="I54" i="12"/>
  <c r="H54" i="12"/>
  <c r="F54" i="12"/>
  <c r="E54" i="12"/>
  <c r="D54" i="12"/>
  <c r="J53" i="12"/>
  <c r="I53" i="12"/>
  <c r="H53" i="12"/>
  <c r="G53" i="12"/>
  <c r="F53" i="12"/>
  <c r="E53" i="12"/>
  <c r="D53" i="12"/>
  <c r="AO29" i="11"/>
  <c r="AN28" i="11"/>
  <c r="AN31" i="11" s="1"/>
  <c r="AM28" i="11"/>
  <c r="AM31" i="11" s="1"/>
  <c r="AL28" i="11"/>
  <c r="AL31" i="11" s="1"/>
  <c r="AK28" i="11"/>
  <c r="AK31" i="11" s="1"/>
  <c r="AJ28" i="11"/>
  <c r="AJ31" i="11" s="1"/>
  <c r="AI28" i="11"/>
  <c r="AI31" i="11" s="1"/>
  <c r="AH28" i="11"/>
  <c r="AH31" i="11" s="1"/>
  <c r="AG28" i="11"/>
  <c r="AG31" i="11" s="1"/>
  <c r="AF28" i="11"/>
  <c r="AF31" i="11" s="1"/>
  <c r="AE28" i="11"/>
  <c r="AE31" i="11" s="1"/>
  <c r="AD28" i="11"/>
  <c r="AD31" i="11" s="1"/>
  <c r="AC28" i="11"/>
  <c r="AC31" i="11" s="1"/>
  <c r="AB28" i="11"/>
  <c r="AB31" i="11" s="1"/>
  <c r="AA28" i="11"/>
  <c r="AA31" i="11" s="1"/>
  <c r="Z28" i="11"/>
  <c r="Z31" i="11" s="1"/>
  <c r="Y28" i="11"/>
  <c r="Y31" i="11" s="1"/>
  <c r="X28" i="11"/>
  <c r="X31" i="11" s="1"/>
  <c r="W28" i="11"/>
  <c r="W31" i="11" s="1"/>
  <c r="V28" i="11"/>
  <c r="V31" i="11" s="1"/>
  <c r="U28" i="11"/>
  <c r="U31" i="11" s="1"/>
  <c r="T28" i="11"/>
  <c r="T31" i="11" s="1"/>
  <c r="S28" i="11"/>
  <c r="S31" i="11" s="1"/>
  <c r="R28" i="11"/>
  <c r="R31" i="11" s="1"/>
  <c r="Q28" i="11"/>
  <c r="Q31" i="11" s="1"/>
  <c r="P28" i="11"/>
  <c r="P31" i="11" s="1"/>
  <c r="O28" i="11"/>
  <c r="O31" i="11" s="1"/>
  <c r="N28" i="11"/>
  <c r="N31" i="11" s="1"/>
  <c r="M28" i="11"/>
  <c r="M31" i="11" s="1"/>
  <c r="L28" i="11"/>
  <c r="L31" i="11" s="1"/>
  <c r="K28" i="11"/>
  <c r="K31" i="11" s="1"/>
  <c r="J28" i="11"/>
  <c r="J31" i="11" s="1"/>
  <c r="I28" i="11"/>
  <c r="I31" i="11" s="1"/>
  <c r="H28" i="11"/>
  <c r="H31" i="11" s="1"/>
  <c r="G28" i="11"/>
  <c r="G31" i="11" s="1"/>
  <c r="F28" i="11"/>
  <c r="F31" i="11" s="1"/>
  <c r="E28" i="11"/>
  <c r="E31" i="11" s="1"/>
  <c r="D28" i="11"/>
  <c r="D31" i="11" s="1"/>
  <c r="C28" i="11"/>
  <c r="C31" i="11" s="1"/>
  <c r="B28" i="11"/>
  <c r="B31" i="11" s="1"/>
  <c r="AO27" i="11"/>
  <c r="AO26" i="11"/>
  <c r="T23" i="11"/>
  <c r="B15" i="11" s="1"/>
  <c r="B16" i="11" s="1"/>
  <c r="B19" i="11" s="1"/>
  <c r="T22" i="11"/>
  <c r="B14" i="11" s="1"/>
  <c r="C16" i="11"/>
  <c r="C19" i="11" s="1"/>
  <c r="B7" i="11"/>
  <c r="B9" i="11" s="1"/>
  <c r="B10" i="11" s="1"/>
  <c r="J46" i="10"/>
  <c r="I46" i="10"/>
  <c r="H46" i="10"/>
  <c r="F46" i="10"/>
  <c r="E46" i="10"/>
  <c r="D46" i="10"/>
  <c r="J45" i="10"/>
  <c r="I45" i="10"/>
  <c r="H45" i="10"/>
  <c r="G45" i="10"/>
  <c r="F45" i="10"/>
  <c r="E45" i="10"/>
  <c r="D45" i="10"/>
  <c r="J82" i="9"/>
  <c r="J83" i="9" s="1"/>
  <c r="I82" i="9"/>
  <c r="I83" i="9" s="1"/>
  <c r="H82" i="9"/>
  <c r="H83" i="9" s="1"/>
  <c r="G82" i="9"/>
  <c r="F82" i="9"/>
  <c r="F83" i="9" s="1"/>
  <c r="E82" i="9"/>
  <c r="E83" i="9" s="1"/>
  <c r="D82" i="9"/>
  <c r="D83" i="9" s="1"/>
  <c r="J64" i="8"/>
  <c r="I64" i="8"/>
  <c r="H64" i="8"/>
  <c r="G64" i="8"/>
  <c r="F64" i="8"/>
  <c r="E64" i="8"/>
  <c r="D64" i="8"/>
  <c r="C64" i="8"/>
  <c r="B64" i="8"/>
  <c r="K64" i="8" s="1"/>
  <c r="J25" i="8"/>
  <c r="I25" i="8"/>
  <c r="H25" i="8"/>
  <c r="G25" i="8"/>
  <c r="F25" i="8"/>
  <c r="E25" i="8"/>
  <c r="D25" i="8"/>
  <c r="C25" i="8"/>
  <c r="B25" i="8"/>
  <c r="K25" i="8" l="1"/>
  <c r="AP31" i="11"/>
  <c r="AO31" i="11"/>
  <c r="G15" i="6"/>
  <c r="G16" i="6"/>
  <c r="A9" i="6"/>
  <c r="B9" i="6"/>
  <c r="C9" i="6" s="1"/>
  <c r="D9" i="6"/>
  <c r="E9" i="6" s="1"/>
  <c r="G9" i="6"/>
  <c r="H9" i="6" s="1"/>
  <c r="L9" i="6"/>
  <c r="M9" i="6" s="1"/>
  <c r="Q9" i="6"/>
  <c r="R9" i="6" s="1"/>
  <c r="Y9" i="5"/>
  <c r="X9" i="5"/>
  <c r="W9" i="5"/>
  <c r="W6" i="5"/>
  <c r="X6" i="5"/>
  <c r="Y6" i="5"/>
  <c r="W7" i="5"/>
  <c r="X7" i="5"/>
  <c r="X2" i="5"/>
  <c r="X4" i="5"/>
  <c r="X5" i="5"/>
  <c r="X8" i="5"/>
  <c r="X11" i="5"/>
  <c r="X12" i="5"/>
  <c r="X13" i="5"/>
  <c r="Y7" i="5"/>
  <c r="W8" i="5"/>
  <c r="Y8" i="5"/>
  <c r="L17" i="6"/>
  <c r="G17" i="6"/>
  <c r="Q17" i="6"/>
  <c r="A17" i="6"/>
  <c r="Q4" i="6"/>
  <c r="R4" i="6" s="1"/>
  <c r="Q5" i="6"/>
  <c r="R5" i="6" s="1"/>
  <c r="Q6" i="6"/>
  <c r="R6" i="6" s="1"/>
  <c r="Q7" i="6"/>
  <c r="R7" i="6" s="1"/>
  <c r="Q8" i="6"/>
  <c r="R8" i="6" s="1"/>
  <c r="L4" i="6"/>
  <c r="M4" i="6" s="1"/>
  <c r="L5" i="6"/>
  <c r="M5" i="6" s="1"/>
  <c r="L6" i="6"/>
  <c r="M6" i="6" s="1"/>
  <c r="L7" i="6"/>
  <c r="M7" i="6" s="1"/>
  <c r="L8" i="6"/>
  <c r="M8" i="6" s="1"/>
  <c r="G4" i="6"/>
  <c r="H4" i="6" s="1"/>
  <c r="G5" i="6"/>
  <c r="H5" i="6" s="1"/>
  <c r="G6" i="6"/>
  <c r="H6" i="6" s="1"/>
  <c r="G7" i="6"/>
  <c r="H7" i="6" s="1"/>
  <c r="G8" i="6"/>
  <c r="H8" i="6" s="1"/>
  <c r="D4" i="6"/>
  <c r="E4" i="6" s="1"/>
  <c r="D5" i="6"/>
  <c r="E5" i="6" s="1"/>
  <c r="D6" i="6"/>
  <c r="E6" i="6" s="1"/>
  <c r="D7" i="6"/>
  <c r="E7" i="6" s="1"/>
  <c r="D8" i="6"/>
  <c r="E8" i="6" s="1"/>
  <c r="D11" i="6"/>
  <c r="E11" i="6" s="1"/>
  <c r="D12" i="6"/>
  <c r="E12" i="6" s="1"/>
  <c r="D13" i="6"/>
  <c r="E13" i="6" s="1"/>
  <c r="D2" i="6"/>
  <c r="E2" i="6" s="1"/>
  <c r="B7" i="6"/>
  <c r="C7" i="6" s="1"/>
  <c r="B8" i="6"/>
  <c r="C8" i="6" s="1"/>
  <c r="B4" i="6"/>
  <c r="C4" i="6" s="1"/>
  <c r="A4" i="6"/>
  <c r="A5" i="6"/>
  <c r="A6" i="6"/>
  <c r="A7" i="6"/>
  <c r="A8" i="6"/>
  <c r="A11" i="6"/>
  <c r="A12" i="6"/>
  <c r="A13" i="6"/>
  <c r="W2" i="5"/>
  <c r="Y2" i="5"/>
  <c r="Y4" i="5"/>
  <c r="W4" i="5"/>
  <c r="Q16" i="6"/>
  <c r="Q15" i="6"/>
  <c r="L16" i="6"/>
  <c r="L15" i="6"/>
  <c r="L28" i="6" s="1"/>
  <c r="B16" i="6"/>
  <c r="B15" i="6"/>
  <c r="Q11" i="6"/>
  <c r="R11" i="6" s="1"/>
  <c r="Q12" i="6"/>
  <c r="R12" i="6" s="1"/>
  <c r="Q13" i="6"/>
  <c r="R13" i="6" s="1"/>
  <c r="L11" i="6"/>
  <c r="M11" i="6" s="1"/>
  <c r="L12" i="6"/>
  <c r="M12" i="6" s="1"/>
  <c r="L13" i="6"/>
  <c r="M13" i="6" s="1"/>
  <c r="G11" i="6"/>
  <c r="H11" i="6" s="1"/>
  <c r="G12" i="6"/>
  <c r="H12" i="6" s="1"/>
  <c r="G13" i="6"/>
  <c r="H13" i="6" s="1"/>
  <c r="B5" i="6"/>
  <c r="C5" i="6" s="1"/>
  <c r="B6" i="6"/>
  <c r="C6" i="6" s="1"/>
  <c r="B11" i="6"/>
  <c r="C11" i="6" s="1"/>
  <c r="B12" i="6"/>
  <c r="C12" i="6" s="1"/>
  <c r="B13" i="6"/>
  <c r="C13" i="6" s="1"/>
  <c r="A15" i="6"/>
  <c r="A16" i="6"/>
  <c r="Q27" i="6"/>
  <c r="R27" i="6" s="1"/>
  <c r="Q26" i="6"/>
  <c r="R26" i="6" s="1"/>
  <c r="L27" i="6"/>
  <c r="M27" i="6" s="1"/>
  <c r="L26" i="6"/>
  <c r="M26" i="6" s="1"/>
  <c r="G27" i="6"/>
  <c r="H27" i="6" s="1"/>
  <c r="G26" i="6"/>
  <c r="H26" i="6" s="1"/>
  <c r="Q2" i="6"/>
  <c r="R2" i="6" s="1"/>
  <c r="L2" i="6"/>
  <c r="M2" i="6" s="1"/>
  <c r="G2" i="6"/>
  <c r="H2" i="6" s="1"/>
  <c r="B2" i="6"/>
  <c r="C2" i="6" s="1"/>
  <c r="A2" i="6"/>
  <c r="W12" i="5"/>
  <c r="Y12" i="5"/>
  <c r="W13" i="5"/>
  <c r="Y13" i="5"/>
  <c r="Y5" i="5"/>
  <c r="W5" i="5"/>
  <c r="Y11" i="5"/>
  <c r="W11" i="5"/>
  <c r="B28" i="6" l="1"/>
  <c r="B29" i="6" s="1"/>
  <c r="Q28" i="6"/>
  <c r="Q29" i="6"/>
  <c r="L29" i="6"/>
  <c r="M29" i="6" s="1"/>
  <c r="B39" i="6"/>
  <c r="R28" i="6"/>
  <c r="C28" i="6"/>
  <c r="C29" i="6" s="1"/>
  <c r="C39" i="6" s="1"/>
  <c r="B34" i="6"/>
  <c r="C34" i="6" s="1"/>
  <c r="M28" i="6"/>
  <c r="G28" i="6"/>
  <c r="H28" i="6"/>
  <c r="R29" i="6" l="1"/>
  <c r="B35" i="6"/>
  <c r="C35" i="6" s="1"/>
  <c r="G29" i="6"/>
  <c r="H29" i="6" s="1"/>
</calcChain>
</file>

<file path=xl/sharedStrings.xml><?xml version="1.0" encoding="utf-8"?>
<sst xmlns="http://schemas.openxmlformats.org/spreadsheetml/2006/main" count="532" uniqueCount="460">
  <si>
    <t>Sample</t>
  </si>
  <si>
    <t>MnO</t>
  </si>
  <si>
    <t>MgO</t>
  </si>
  <si>
    <t>CaO</t>
  </si>
  <si>
    <t>Cr</t>
  </si>
  <si>
    <t>Ni</t>
  </si>
  <si>
    <t>LOI</t>
  </si>
  <si>
    <r>
      <t>SiO</t>
    </r>
    <r>
      <rPr>
        <b/>
        <vertAlign val="subscript"/>
        <sz val="12"/>
        <rFont val="Arial Narrow"/>
        <family val="2"/>
      </rPr>
      <t>2</t>
    </r>
  </si>
  <si>
    <r>
      <t>TiO</t>
    </r>
    <r>
      <rPr>
        <b/>
        <vertAlign val="subscript"/>
        <sz val="12"/>
        <rFont val="Arial Narrow"/>
        <family val="2"/>
      </rPr>
      <t>2</t>
    </r>
  </si>
  <si>
    <r>
      <t>Al</t>
    </r>
    <r>
      <rPr>
        <b/>
        <vertAlign val="subscript"/>
        <sz val="12"/>
        <rFont val="Arial Narrow"/>
        <family val="2"/>
      </rPr>
      <t>2</t>
    </r>
    <r>
      <rPr>
        <b/>
        <sz val="12"/>
        <rFont val="Arial Narrow"/>
        <family val="2"/>
      </rPr>
      <t>O</t>
    </r>
    <r>
      <rPr>
        <b/>
        <vertAlign val="subscript"/>
        <sz val="12"/>
        <rFont val="Arial Narrow"/>
        <family val="2"/>
      </rPr>
      <t>3</t>
    </r>
  </si>
  <si>
    <r>
      <t>Fe</t>
    </r>
    <r>
      <rPr>
        <b/>
        <vertAlign val="subscript"/>
        <sz val="12"/>
        <rFont val="Arial Narrow"/>
        <family val="2"/>
      </rPr>
      <t>2</t>
    </r>
    <r>
      <rPr>
        <b/>
        <sz val="12"/>
        <rFont val="Arial Narrow"/>
        <family val="2"/>
      </rPr>
      <t>O</t>
    </r>
    <r>
      <rPr>
        <b/>
        <vertAlign val="subscript"/>
        <sz val="12"/>
        <rFont val="Arial Narrow"/>
        <family val="2"/>
      </rPr>
      <t>3</t>
    </r>
  </si>
  <si>
    <r>
      <t>Na</t>
    </r>
    <r>
      <rPr>
        <b/>
        <vertAlign val="subscript"/>
        <sz val="12"/>
        <rFont val="Arial Narrow"/>
        <family val="2"/>
      </rPr>
      <t>2</t>
    </r>
    <r>
      <rPr>
        <b/>
        <sz val="12"/>
        <rFont val="Arial Narrow"/>
        <family val="2"/>
      </rPr>
      <t>O</t>
    </r>
  </si>
  <si>
    <r>
      <t>K</t>
    </r>
    <r>
      <rPr>
        <b/>
        <vertAlign val="subscript"/>
        <sz val="12"/>
        <rFont val="Arial Narrow"/>
        <family val="2"/>
      </rPr>
      <t>2</t>
    </r>
    <r>
      <rPr>
        <b/>
        <sz val="12"/>
        <rFont val="Arial Narrow"/>
        <family val="2"/>
      </rPr>
      <t>O</t>
    </r>
  </si>
  <si>
    <r>
      <t>P</t>
    </r>
    <r>
      <rPr>
        <b/>
        <vertAlign val="subscript"/>
        <sz val="12"/>
        <rFont val="Arial Narrow"/>
        <family val="2"/>
      </rPr>
      <t>2</t>
    </r>
    <r>
      <rPr>
        <b/>
        <sz val="12"/>
        <rFont val="Arial Narrow"/>
        <family val="2"/>
      </rPr>
      <t>O</t>
    </r>
    <r>
      <rPr>
        <b/>
        <vertAlign val="subscript"/>
        <sz val="12"/>
        <rFont val="Arial Narrow"/>
        <family val="2"/>
      </rPr>
      <t>5</t>
    </r>
  </si>
  <si>
    <t>Olivine</t>
  </si>
  <si>
    <t>Average</t>
  </si>
  <si>
    <r>
      <t>2</t>
    </r>
    <r>
      <rPr>
        <b/>
        <sz val="12"/>
        <color indexed="10"/>
        <rFont val="Symbol"/>
        <family val="1"/>
        <charset val="2"/>
      </rPr>
      <t>s</t>
    </r>
    <r>
      <rPr>
        <b/>
        <sz val="12"/>
        <color indexed="10"/>
        <rFont val="Arial Narrow"/>
        <family val="2"/>
      </rPr>
      <t xml:space="preserve"> aver</t>
    </r>
  </si>
  <si>
    <t>Y</t>
  </si>
  <si>
    <r>
      <t>Al</t>
    </r>
    <r>
      <rPr>
        <b/>
        <vertAlign val="subscript"/>
        <sz val="12"/>
        <rFont val="Arial Narrow"/>
        <family val="2"/>
      </rPr>
      <t>2</t>
    </r>
    <r>
      <rPr>
        <b/>
        <sz val="12"/>
        <rFont val="Arial Narrow"/>
        <family val="2"/>
      </rPr>
      <t>O</t>
    </r>
    <r>
      <rPr>
        <b/>
        <vertAlign val="subscript"/>
        <sz val="12"/>
        <rFont val="Arial Narrow"/>
        <family val="2"/>
      </rPr>
      <t>3</t>
    </r>
    <r>
      <rPr>
        <b/>
        <sz val="12"/>
        <rFont val="Arial Narrow"/>
        <family val="2"/>
      </rPr>
      <t>/TiO</t>
    </r>
    <r>
      <rPr>
        <b/>
        <vertAlign val="subscript"/>
        <sz val="12"/>
        <rFont val="Arial Narrow"/>
        <family val="2"/>
      </rPr>
      <t>2</t>
    </r>
  </si>
  <si>
    <r>
      <t>CaO/Al</t>
    </r>
    <r>
      <rPr>
        <b/>
        <vertAlign val="subscript"/>
        <sz val="12"/>
        <rFont val="Arial Narrow"/>
        <family val="2"/>
      </rPr>
      <t>2</t>
    </r>
    <r>
      <rPr>
        <b/>
        <sz val="12"/>
        <rFont val="Arial Narrow"/>
        <family val="2"/>
      </rPr>
      <t>O</t>
    </r>
    <r>
      <rPr>
        <b/>
        <vertAlign val="subscript"/>
        <sz val="12"/>
        <rFont val="Arial Narrow"/>
        <family val="2"/>
      </rPr>
      <t>3</t>
    </r>
  </si>
  <si>
    <t>Sc(MR)</t>
  </si>
  <si>
    <t>V(MR)</t>
  </si>
  <si>
    <t>Cu(MR)</t>
  </si>
  <si>
    <t>Ga(MR)</t>
  </si>
  <si>
    <t>Y(MR)</t>
  </si>
  <si>
    <t>Zr(MR)</t>
  </si>
  <si>
    <r>
      <rPr>
        <b/>
        <sz val="12"/>
        <rFont val="Calibri"/>
        <family val="2"/>
      </rPr>
      <t>±</t>
    </r>
    <r>
      <rPr>
        <b/>
        <sz val="12"/>
        <rFont val="Arial Narrow"/>
        <family val="2"/>
      </rPr>
      <t>2</t>
    </r>
    <r>
      <rPr>
        <b/>
        <sz val="12"/>
        <rFont val="Symbol"/>
        <family val="1"/>
        <charset val="2"/>
      </rPr>
      <t>s</t>
    </r>
  </si>
  <si>
    <t>Sc</t>
  </si>
  <si>
    <t>Ga</t>
  </si>
  <si>
    <t>Intercept</t>
  </si>
  <si>
    <t>Slope</t>
  </si>
  <si>
    <t>Source</t>
  </si>
  <si>
    <t>Emplaced lava</t>
  </si>
  <si>
    <r>
      <t>D</t>
    </r>
    <r>
      <rPr>
        <b/>
        <i/>
        <vertAlign val="subscript"/>
        <sz val="12"/>
        <rFont val="Arial Narrow"/>
        <family val="2"/>
      </rPr>
      <t>Ol-Liq</t>
    </r>
  </si>
  <si>
    <t>V/Sc</t>
  </si>
  <si>
    <r>
      <t>V</t>
    </r>
    <r>
      <rPr>
        <b/>
        <i/>
        <vertAlign val="subscript"/>
        <sz val="12"/>
        <rFont val="Arial Narrow"/>
        <family val="2"/>
      </rPr>
      <t>SA ICP-MS</t>
    </r>
  </si>
  <si>
    <t xml:space="preserve">ALX02               </t>
  </si>
  <si>
    <t xml:space="preserve">ALX07               </t>
  </si>
  <si>
    <t xml:space="preserve">ALX12               </t>
  </si>
  <si>
    <t xml:space="preserve">ALX18               </t>
  </si>
  <si>
    <t xml:space="preserve">ALX19               </t>
  </si>
  <si>
    <t xml:space="preserve">ALX20               </t>
  </si>
  <si>
    <t>ALX19 Ol</t>
  </si>
  <si>
    <t>ALX20 Ol</t>
  </si>
  <si>
    <r>
      <rPr>
        <b/>
        <sz val="12"/>
        <color rgb="FFFF0000"/>
        <rFont val="Symbol"/>
        <family val="1"/>
        <charset val="2"/>
      </rPr>
      <t>D</t>
    </r>
    <r>
      <rPr>
        <b/>
        <sz val="12"/>
        <color rgb="FFFF0000"/>
        <rFont val="Arial Narrow"/>
        <family val="2"/>
      </rPr>
      <t>NNO (Canil, 2001)</t>
    </r>
  </si>
  <si>
    <t xml:space="preserve">ALX21               </t>
  </si>
  <si>
    <t>ALX14</t>
  </si>
  <si>
    <t>ALX15</t>
  </si>
  <si>
    <t>ALX26</t>
  </si>
  <si>
    <t>ALX26 Ol</t>
  </si>
  <si>
    <t>V/Sc melt</t>
  </si>
  <si>
    <t>V/Sc olivine</t>
  </si>
  <si>
    <t xml:space="preserve">SiO2 </t>
  </si>
  <si>
    <t xml:space="preserve">TiO2 </t>
  </si>
  <si>
    <t>Al2O3</t>
  </si>
  <si>
    <t>Cr2O3</t>
  </si>
  <si>
    <t xml:space="preserve">FeO  </t>
  </si>
  <si>
    <t xml:space="preserve">MnO  </t>
  </si>
  <si>
    <t xml:space="preserve">NiO  </t>
  </si>
  <si>
    <t xml:space="preserve">MgO  </t>
  </si>
  <si>
    <t xml:space="preserve">CaO  </t>
  </si>
  <si>
    <t xml:space="preserve"> SUM </t>
  </si>
  <si>
    <t xml:space="preserve">ALX-19 POINT 1                </t>
  </si>
  <si>
    <t xml:space="preserve">ALX-19 POINT 2                </t>
  </si>
  <si>
    <t xml:space="preserve">ALX-19 POINT 2/1              </t>
  </si>
  <si>
    <t xml:space="preserve">ALX-19 POINT 3                </t>
  </si>
  <si>
    <t xml:space="preserve">ALX-19 POINT 4                </t>
  </si>
  <si>
    <t xml:space="preserve">ALX-19 POINT 4/1              </t>
  </si>
  <si>
    <t xml:space="preserve">ALX-19 POINT 5                </t>
  </si>
  <si>
    <t xml:space="preserve">ALX-19 POINT 6                </t>
  </si>
  <si>
    <t xml:space="preserve">ALX-19 POINT 7                </t>
  </si>
  <si>
    <t xml:space="preserve">ALX-19 POINT 8                </t>
  </si>
  <si>
    <t xml:space="preserve">ALX-19 POINT 9                </t>
  </si>
  <si>
    <t xml:space="preserve">ALX-19 POINT 10               </t>
  </si>
  <si>
    <t xml:space="preserve">ALX-19 POINT 11               </t>
  </si>
  <si>
    <t xml:space="preserve">ALX-19 POINT 12               </t>
  </si>
  <si>
    <t xml:space="preserve">ALX-19 POINT 13               </t>
  </si>
  <si>
    <t xml:space="preserve">ALX 19 POINT 14               </t>
  </si>
  <si>
    <t xml:space="preserve">ALX-19 POINT 15               </t>
  </si>
  <si>
    <t xml:space="preserve">ALX-19 POINT 16               </t>
  </si>
  <si>
    <t xml:space="preserve">ALX-19 POINT 17               </t>
  </si>
  <si>
    <t xml:space="preserve">ALX-19 POINT 18               </t>
  </si>
  <si>
    <t xml:space="preserve">ALX-19 POINT 20               </t>
  </si>
  <si>
    <t xml:space="preserve">ALX-19 POINT 21               </t>
  </si>
  <si>
    <t xml:space="preserve">ALX-20 POINT 1                </t>
  </si>
  <si>
    <t xml:space="preserve">ALX-20 POINT 2                </t>
  </si>
  <si>
    <t xml:space="preserve">ALX-20 POINT 3                </t>
  </si>
  <si>
    <t xml:space="preserve">ALX-20 POINT 4                </t>
  </si>
  <si>
    <t xml:space="preserve">ALX-20 POINT 5                </t>
  </si>
  <si>
    <t xml:space="preserve">ALX-20 POINT 6                </t>
  </si>
  <si>
    <t xml:space="preserve">ALX-20 POINT 7                </t>
  </si>
  <si>
    <t xml:space="preserve">ALX-20 POINT 9                </t>
  </si>
  <si>
    <t xml:space="preserve">ALX-20 POINT 10               </t>
  </si>
  <si>
    <t xml:space="preserve">ALX-20 POINT 11               </t>
  </si>
  <si>
    <t xml:space="preserve">ALX-20 POINT 12               </t>
  </si>
  <si>
    <t xml:space="preserve">ALX-20 POINT 13               </t>
  </si>
  <si>
    <t xml:space="preserve">ALX-20 POINT 14               </t>
  </si>
  <si>
    <t xml:space="preserve">ALX-20 POINT 15               </t>
  </si>
  <si>
    <t xml:space="preserve">ALX-20 POINT 18               </t>
  </si>
  <si>
    <t xml:space="preserve">ALX-20 POINT 19               </t>
  </si>
  <si>
    <t xml:space="preserve">ALX-20 POINT 20               </t>
  </si>
  <si>
    <t xml:space="preserve">ALX-20 POINT 21               </t>
  </si>
  <si>
    <t xml:space="preserve">ALX-20 POINT 22               </t>
  </si>
  <si>
    <t xml:space="preserve">ALX-20 POINT 8                </t>
  </si>
  <si>
    <t xml:space="preserve">ALX-20 POINT 16               </t>
  </si>
  <si>
    <t xml:space="preserve">ALX-20 POINT 17               </t>
  </si>
  <si>
    <t>Sample #</t>
  </si>
  <si>
    <t>Spot#</t>
  </si>
  <si>
    <t>Mg</t>
  </si>
  <si>
    <r>
      <t>SiO</t>
    </r>
    <r>
      <rPr>
        <b/>
        <vertAlign val="subscript"/>
        <sz val="12"/>
        <color theme="1"/>
        <rFont val="Arial Narrow"/>
        <family val="2"/>
      </rPr>
      <t>2</t>
    </r>
  </si>
  <si>
    <t>V</t>
  </si>
  <si>
    <t>FeO</t>
  </si>
  <si>
    <t>Cu</t>
  </si>
  <si>
    <t>Note</t>
  </si>
  <si>
    <t>Jl06a05</t>
  </si>
  <si>
    <t>ALX19.1 OL1 100 micron 7 Hz 55% 3.33 J/cm2</t>
  </si>
  <si>
    <t>Jl06a06</t>
  </si>
  <si>
    <t>ALX19.1 OL2 55 micron 7 Hz 55% 3.39 J/cm2</t>
  </si>
  <si>
    <t>Jl06a07</t>
  </si>
  <si>
    <t>ALX19.1 OL3 55 micron 7 Hz 55% 3.27 J/cm2</t>
  </si>
  <si>
    <t>Jl06a08</t>
  </si>
  <si>
    <t>ALX19.1 OL4 80 micron 7 Hz 55% 2.81 J/cm2</t>
  </si>
  <si>
    <t>Jl06a09</t>
  </si>
  <si>
    <t>ALX19.1 OL5 80 micron 7 Hz 55% 3.18 J/cm2</t>
  </si>
  <si>
    <t>Jl06a10</t>
  </si>
  <si>
    <t>ALX19.1 OL6 80 micron 7 Hz 55% 2.76 J/cm2</t>
  </si>
  <si>
    <t>Jl06a11</t>
  </si>
  <si>
    <t>ALX19.1 OL7 80 micron 7 Hz 55% 2.77 J/cm2</t>
  </si>
  <si>
    <t>Jl06a12</t>
  </si>
  <si>
    <t>ALX19.1 OL8 55 micron 7 Hz 55% 3.27 J/cm2</t>
  </si>
  <si>
    <t>Jl06a13</t>
  </si>
  <si>
    <t>ALX19.1 OL9 100 micron 7 Hz 55% 2.93 J/cm2</t>
  </si>
  <si>
    <t>Jl06a14</t>
  </si>
  <si>
    <t>ALX19.1 OL10 80 micron 7 Hz 55% 3.36 J/cm2</t>
  </si>
  <si>
    <t>Jl06a15</t>
  </si>
  <si>
    <t>ALX19.1 OL11 80 micron 7 Hz 55% 2.53 J/cm2</t>
  </si>
  <si>
    <t>Jl06a16</t>
  </si>
  <si>
    <t>ALX19.1 OL12 55 micron 7 Hz 55% 3.08 J/cm2</t>
  </si>
  <si>
    <t>Ja11b03</t>
  </si>
  <si>
    <t>ALX19 OL1 80 micron 7 Hz 60% 3.21 J/cm2</t>
  </si>
  <si>
    <t>Ja11b04</t>
  </si>
  <si>
    <t>ALX19 OL2 100 micron 7 Hz 60% 3.11 J/cm2</t>
  </si>
  <si>
    <t>Ja11b05</t>
  </si>
  <si>
    <t>ALX19 OL3 80 micron 7 Hz 60% 3.33 J/cm2</t>
  </si>
  <si>
    <t>Ja11b06</t>
  </si>
  <si>
    <t>ALX19 OL4 80 micron 7 Hz 60% 3.16 J/cm2</t>
  </si>
  <si>
    <t>Ja11b07</t>
  </si>
  <si>
    <t>ALX19 OL5 100 micron 7 Hz 60% 3.24 J/cm2</t>
  </si>
  <si>
    <t>Ja11b08</t>
  </si>
  <si>
    <t>ALX19 OL6 80 micron 7 Hz 60% 3.04 J/cm2</t>
  </si>
  <si>
    <t>Ja11b09</t>
  </si>
  <si>
    <t>ALX19 OL7 55 micron 7 Hz 60% 2.86 J/cm2</t>
  </si>
  <si>
    <t>Ja11b10</t>
  </si>
  <si>
    <t>ALX19 OL8 55 micron 7 Hz 60% 3.30 J/cm2</t>
  </si>
  <si>
    <t>Ja11b11</t>
  </si>
  <si>
    <t>ALX19 OL9 80 micron 7 Hz 60% 2.47 J/cm2</t>
  </si>
  <si>
    <t>Ja11b12</t>
  </si>
  <si>
    <t>ALX19 OL10 80 micron 7 Hz 60% 2.47 J/cm2</t>
  </si>
  <si>
    <t>Ja11b13</t>
  </si>
  <si>
    <t>ALX19 OL11 55 micron 7 Hz 60% 2.40 J/cm2</t>
  </si>
  <si>
    <t>Ja11b14</t>
  </si>
  <si>
    <t>ALX19 OL12 55 micron 7 Hz 60% 2.27 J/cm2</t>
  </si>
  <si>
    <t>Ja11b15</t>
  </si>
  <si>
    <t>ALX19 OL13 55 micron 7 Hz 60% 2.10 J/cm2</t>
  </si>
  <si>
    <t>Ja11b16</t>
  </si>
  <si>
    <t>ALX19 OL14 55 micron 7 Hz 60% 2.53 J/cm2</t>
  </si>
  <si>
    <t>Ja11b17</t>
  </si>
  <si>
    <t>ALX19 OL15 55 micron 7 Hz 63% 2.61 J/cm2</t>
  </si>
  <si>
    <t>Ja11b18</t>
  </si>
  <si>
    <t>ALX19 OL16 55 micron 7 Hz 63% 2.34 J/cm2</t>
  </si>
  <si>
    <t>Ja11c03</t>
  </si>
  <si>
    <t>ALX19 OL17 55 micron 7 Hz 65% 5.36 J/cm2</t>
  </si>
  <si>
    <t>Ja11c04</t>
  </si>
  <si>
    <t>ALX19 OL18 55 micron 7 Hz 65% 5.24 J/cm2</t>
  </si>
  <si>
    <t>Ja11c05</t>
  </si>
  <si>
    <t>ALX19 OL19 55 micron 7 Hz 65% 4.74 J/cm2</t>
  </si>
  <si>
    <t>Ja11c06</t>
  </si>
  <si>
    <t>ALX19 OL20 100 micron 7 Hz 65% 4.76 J/cm2</t>
  </si>
  <si>
    <t>Ja11c07</t>
  </si>
  <si>
    <t>ALX19 OL21 55 micron 7 Hz 65% 3.64 J/cm2</t>
  </si>
  <si>
    <t>Ja11c08</t>
  </si>
  <si>
    <t>ALX19 OL22 80 micron 7 Hz 65% 2.76</t>
  </si>
  <si>
    <t>Ja11c09</t>
  </si>
  <si>
    <t>ALX19 OL23 55 micron 7 Hz 65% 3.02</t>
  </si>
  <si>
    <t>Ja11c10</t>
  </si>
  <si>
    <t>ALX19 OL24 55 micron 7 Hz 60% 2.39 J/cm2</t>
  </si>
  <si>
    <t>Ja11c11</t>
  </si>
  <si>
    <t>ALX19 OL25 55 micron 7 Hz 60% 2.77 J/cm2</t>
  </si>
  <si>
    <t>Ja11c12</t>
  </si>
  <si>
    <t>ALX19 OL26 55 micron 7 Hz 60% 2.65 J/cm2</t>
  </si>
  <si>
    <t>Ja11c13</t>
  </si>
  <si>
    <t>ALX19 OL27 80 micron 7 Hz 60% 2.58 J/cm2</t>
  </si>
  <si>
    <t>Ja11c14</t>
  </si>
  <si>
    <t>ALX19 OL28 80 micron 7 Hz 60% 2.12 J/cm2</t>
  </si>
  <si>
    <t>Ja11c15</t>
  </si>
  <si>
    <t>ALX19 OL29 55 micron 7 Hz 62% 2.28 J/cm2</t>
  </si>
  <si>
    <t>Ja11c16</t>
  </si>
  <si>
    <t>ALX19 OL30 80 micron 7 Hz 62% 2.30 J/cm2</t>
  </si>
  <si>
    <t>Ja11c17</t>
  </si>
  <si>
    <t>ALX19 OL31 55 micron 7 Hz 62% 1,85 J/cm2</t>
  </si>
  <si>
    <t>Ja11c18</t>
  </si>
  <si>
    <t>ALX19 OL32 55 micron 7 Hz 62% 2.22 J/cm2</t>
  </si>
  <si>
    <t>Ja13b03</t>
  </si>
  <si>
    <t>ALX19 OL1 55 micron 7Hz 62% 3.62 J/cm2</t>
  </si>
  <si>
    <t>Ja13b04</t>
  </si>
  <si>
    <t>ALX19 OL2 80 micron 7Hz 62% 3.79 J/cm2</t>
  </si>
  <si>
    <t>Ja13b05</t>
  </si>
  <si>
    <t>ALX19 OL3 80 micron 7Hz 62% 2.93 J/cm2</t>
  </si>
  <si>
    <t>Ja13b06</t>
  </si>
  <si>
    <t>ALX19 OL4 80 micron 7Hz 62% 3.04 J/cm2</t>
  </si>
  <si>
    <t>Ja13b07</t>
  </si>
  <si>
    <t>ALX19 OL5 55 micron 7Hz 62% 3.14 J/cm2</t>
  </si>
  <si>
    <t>Ja13b08</t>
  </si>
  <si>
    <t>ALX19 OL6 55 micron 7Hz 62% 3.57 J/cm2</t>
  </si>
  <si>
    <t>Ja13b09</t>
  </si>
  <si>
    <t>ALX19 OL7 55 micron 7Hz 62% 3.27 J/cm2</t>
  </si>
  <si>
    <t>Ja13b10</t>
  </si>
  <si>
    <t>ALX19 OL8 55 micron 7Hz 62% 2.59 J/cm2</t>
  </si>
  <si>
    <t>Ja13b11</t>
  </si>
  <si>
    <t>ALX19 OL9 55 micron 7Hz 62% 2.86 J/cm2</t>
  </si>
  <si>
    <t>Ja13b12</t>
  </si>
  <si>
    <t>ALX19 OL10 55 micron 7Hz 62% 2.59 J/cm2</t>
  </si>
  <si>
    <t>Ja13b13</t>
  </si>
  <si>
    <t>ALX19 OL11 55 micron 7Hz 62% 2.10 J/cm2</t>
  </si>
  <si>
    <t>Ja13b14</t>
  </si>
  <si>
    <t>ALX19 OL12 55 micron 7Hz 62% 2.22 J/cm2</t>
  </si>
  <si>
    <t>Ja13b15</t>
  </si>
  <si>
    <t>ALX19 OL13 55 micron 7Hz 62% 2.22 J/cm2</t>
  </si>
  <si>
    <t>Ja13b17</t>
  </si>
  <si>
    <t>ALX19 OL15 55 micron 7Hz 65% 2.28 J/cm2</t>
  </si>
  <si>
    <t>Ja13b18</t>
  </si>
  <si>
    <t>ALX19 OL16 55 micron 7Hz 65% 2.59 J/cm2</t>
  </si>
  <si>
    <t>Ja13c03</t>
  </si>
  <si>
    <t>ALX 19 OL17 80 micron 7Hz 70% 3.10 J/cm2</t>
  </si>
  <si>
    <t>Ja13c04</t>
  </si>
  <si>
    <t>ALX 19 OL18 55 micron 7Hz 70% 3.51 J/cm2</t>
  </si>
  <si>
    <t>Ja13c05</t>
  </si>
  <si>
    <t>ALX 19 OL19 55 micron 7Hz 70% 3.64 J/cm2</t>
  </si>
  <si>
    <t>Ja13c06</t>
  </si>
  <si>
    <t>ALX 19 OL20 80 micron 7Hz 70% 2.67 J/cm2</t>
  </si>
  <si>
    <t>Ja13c07</t>
  </si>
  <si>
    <t>ALX 19 OL21 80 micron 7Hz 70% 3.76 J/cm2</t>
  </si>
  <si>
    <t>Ja13c08</t>
  </si>
  <si>
    <t>ALX 19 OL22 80 micron 7Hz 70% 3.33 J/cm2</t>
  </si>
  <si>
    <t>Ja13c09</t>
  </si>
  <si>
    <t>ALX 19 OL23 80 micron 7Hz 70% 2.81 J/cm2</t>
  </si>
  <si>
    <t>Ja13c10</t>
  </si>
  <si>
    <t>ALX 19 OL24 55 micron 7Hz 70% 2.98 J/cm2</t>
  </si>
  <si>
    <t>Ja13c11</t>
  </si>
  <si>
    <t>ALX 19 OL25 55 micron 7Hz 70% 3.45 J/cm2</t>
  </si>
  <si>
    <t>Ja13c12</t>
  </si>
  <si>
    <t>ALX 19 OL26 55 micron 7Hz 70% 2.58 J/cm2</t>
  </si>
  <si>
    <t>Ja13c13</t>
  </si>
  <si>
    <t>ALX 19 OL27 55 micron 7Hz 70% 3.27 J/cm2</t>
  </si>
  <si>
    <t>Ja13c14</t>
  </si>
  <si>
    <t>ALX 19 OL28 55 micron 7Hz 70% 3.45 J/cm2</t>
  </si>
  <si>
    <t>Ja13c15</t>
  </si>
  <si>
    <t>ALX 19 OL29 55 micron 7Hz 70% 3.27 J/cm2</t>
  </si>
  <si>
    <t>Ja13c17</t>
  </si>
  <si>
    <t>ALX 19 OL31 55 micron 7Hz 70% 2.96 J/cm2</t>
  </si>
  <si>
    <t>Ja13c18</t>
  </si>
  <si>
    <t>ALX 19 OL32 80 micron 7Hz 70% 3.04 J/cm2</t>
  </si>
  <si>
    <t>±2SD</t>
  </si>
  <si>
    <t>Jl06c05</t>
  </si>
  <si>
    <t>ALX20.1 OL1 100 micron 7 Hz 60% 3.70 J/cm2</t>
  </si>
  <si>
    <t>Jl06c06</t>
  </si>
  <si>
    <t>ALX20.1 OL2 80 micron 7 Hz 60% 3.10 J/cm2</t>
  </si>
  <si>
    <t>Jl06c07</t>
  </si>
  <si>
    <t>ALX20.1 OL3 80 micron 7 Hz 60% 3.04 J/cm2</t>
  </si>
  <si>
    <t>Jl06c08</t>
  </si>
  <si>
    <t>ALX20.1 OL4 80 micron 7 Hz 60% 2.78 J/cm2</t>
  </si>
  <si>
    <t>Jl06c09</t>
  </si>
  <si>
    <t>ALX20.1 OL5 80 micron 7 Hz 60% 2.07 J/cm2</t>
  </si>
  <si>
    <t>Jl06c10</t>
  </si>
  <si>
    <t>ALX20.1 OL6 55 micron 7 Hz 60% 4.36 J/cm2</t>
  </si>
  <si>
    <t>Jl06c11</t>
  </si>
  <si>
    <t>ALX20.1 OL7 55 micron 7 Hz 60% 3.67 J/cm2</t>
  </si>
  <si>
    <t>Jl06c12</t>
  </si>
  <si>
    <t>ALX20.1 OL8 55 micron 7 Hz 60% 4.02 J/cm2</t>
  </si>
  <si>
    <t>Jl06c13</t>
  </si>
  <si>
    <t>ALX20.1 OL9 55 micron 7 Hz 60% 4.06 J/cm2</t>
  </si>
  <si>
    <t>Jl06c14</t>
  </si>
  <si>
    <t>ALX20.1 OL10 80 micron 7 Hz 60% 3.56 J/cm2</t>
  </si>
  <si>
    <t>Jl06c15</t>
  </si>
  <si>
    <t>ALX20.1 OL11 55 micron 7 Hz 60% 4.01 J/cm2</t>
  </si>
  <si>
    <t>Jl06c16</t>
  </si>
  <si>
    <t>ALX20.1 OL12 80 micron 7 Hz 60% 3.62 J/cm2</t>
  </si>
  <si>
    <t>Jn10d05</t>
  </si>
  <si>
    <t>ALX20.2 OL1 80 micron 7 Hz 62% 3.67 J/cm2</t>
  </si>
  <si>
    <t>Jn10d06</t>
  </si>
  <si>
    <t>ALX20.2 OL2 80 micron 7 Hz 62% 3.10 J/cm2</t>
  </si>
  <si>
    <t>Jn10d08</t>
  </si>
  <si>
    <t>ALX20.2 OL4 55 micron 7 Hz 62% 3.88 J/cm2</t>
  </si>
  <si>
    <t>Jn10d09</t>
  </si>
  <si>
    <t>ALX20.2 OL5 80 micron 7 Hz 62% 3.30 J/cm2</t>
  </si>
  <si>
    <t>Jn10d10</t>
  </si>
  <si>
    <t>ALX20.2 OL6 55 micron 7 Hz 62% 3.21 J/cm2</t>
  </si>
  <si>
    <t>Jn10d11</t>
  </si>
  <si>
    <t>ALX20.2 OL7 55 micron 7 Hz 62% 3.76 J/cm2</t>
  </si>
  <si>
    <t>Jn10d12</t>
  </si>
  <si>
    <t>ALX20.2 OL8 55 micron 7 Hz 63% 4.07 J/cm2</t>
  </si>
  <si>
    <t>Jn10d13</t>
  </si>
  <si>
    <t>ALX20.2 OL9 55 micron 7 Hz 63% 3.39 J/cm2</t>
  </si>
  <si>
    <t>Jn10d14</t>
  </si>
  <si>
    <t>ALX20.2 OL10 55 micron 7 Hz 63% 3.64 J/cm2</t>
  </si>
  <si>
    <t>Jn10d15</t>
  </si>
  <si>
    <t>ALX20.2 OL11 55 micron 7 Hz 63% 3.33 J/cm2</t>
  </si>
  <si>
    <t>Jn10d16</t>
  </si>
  <si>
    <t>ALX20.2 OL12 55 micron 7 Hz 63% 3.45 J/cm2</t>
  </si>
  <si>
    <t>De23a03</t>
  </si>
  <si>
    <t>ALX20.3 OL1 80 micron 7 Hz 60% 4.53 J/cm2</t>
  </si>
  <si>
    <t>De23a04</t>
  </si>
  <si>
    <t>ALX20.3 OL2 80 micron 7 Hz 60% 3.93 J/cm2</t>
  </si>
  <si>
    <t>De23a05</t>
  </si>
  <si>
    <t>ALX20.3 OL3 80 micron 7 Hz 60% 4.13 J/cm2</t>
  </si>
  <si>
    <t>De23a06</t>
  </si>
  <si>
    <t>ALX20.3 OL4 55 micron 7 Hz 60% 4.81 J/cm2</t>
  </si>
  <si>
    <t>De23a07</t>
  </si>
  <si>
    <t>ALX20.3 OL5 55 micron 7 Hz 60% 3.94 J/cm2</t>
  </si>
  <si>
    <t>De23a08</t>
  </si>
  <si>
    <t>ALX20.3 OL6 80 micron 7 Hz 60% 4.02 J/cm2</t>
  </si>
  <si>
    <t>De23a09</t>
  </si>
  <si>
    <t>ALX20.3 OL7 80 micron 7 Hz 60% 4.25 J/cm2</t>
  </si>
  <si>
    <t>De23a10</t>
  </si>
  <si>
    <t>ALX20.3 OL8 100 micron 7 Hz 60% 4.76 J/cm2</t>
  </si>
  <si>
    <t>De23a11</t>
  </si>
  <si>
    <t>ALX20.3 OL9 100 micron 7 Hz 60% 4.25 J/cm2</t>
  </si>
  <si>
    <t>De23a12</t>
  </si>
  <si>
    <t>ALX20.3 OL10 55 micron 7 Hz 60% 4.13 J/cm2</t>
  </si>
  <si>
    <t>De23a13</t>
  </si>
  <si>
    <t>ALX20.3 OL11 55 micron 7 Hz 60% 4.07 J/cm2</t>
  </si>
  <si>
    <t>De23a14</t>
  </si>
  <si>
    <t>ALX20.3 OL12 80 micron 7 Hz 60% 3.39 J/cm2</t>
  </si>
  <si>
    <t>De23a15</t>
  </si>
  <si>
    <t>ALX20.3 OL13 55 micron 7 Hz 60% 4.01 J/cm2</t>
  </si>
  <si>
    <t>De23a16</t>
  </si>
  <si>
    <t>ALX20.3 OL14 80 micron 7 Hz 60% 3.50 J/cm2</t>
  </si>
  <si>
    <t>De23a17</t>
  </si>
  <si>
    <t>ALX20.3 OL15 80 micron 7 Hz 60% 4.02 J/cm2</t>
  </si>
  <si>
    <t>De23a18</t>
  </si>
  <si>
    <t>ALX20.3 OL16 80 micron 7 Hz 60% 3.56 J/cm2</t>
  </si>
  <si>
    <t>Olivine-liquid equilibrium calculations</t>
  </si>
  <si>
    <t>1. Calculating olivine composition from liquid composition</t>
  </si>
  <si>
    <t>FeO liq</t>
  </si>
  <si>
    <t>MgO liq</t>
  </si>
  <si>
    <t>FeO/MgO liq</t>
  </si>
  <si>
    <t>Kd</t>
  </si>
  <si>
    <t>MgO olivine</t>
  </si>
  <si>
    <t>%Fo olivine</t>
  </si>
  <si>
    <t>2. Calculating MgO in the liquid from olivine composition: ALX and PH</t>
  </si>
  <si>
    <t>FeO olivine</t>
  </si>
  <si>
    <t>FeO/MgO ol</t>
  </si>
  <si>
    <t>FeO liquid</t>
  </si>
  <si>
    <t>MgO liquid</t>
  </si>
  <si>
    <t>Se22a03</t>
  </si>
  <si>
    <t>ALX26 OL1 55 micron 7Hz 58% 3.64 J/cm2</t>
  </si>
  <si>
    <t>Se22a04</t>
  </si>
  <si>
    <t>ALX26 OL2 55 micron 7Hz 58% 3.79 J/cm2</t>
  </si>
  <si>
    <t>Se22a05</t>
  </si>
  <si>
    <t>ALX26 OL3 55 micron 7Hz 58% 3.33 J/cm2</t>
  </si>
  <si>
    <t>Se22a06</t>
  </si>
  <si>
    <t>ALX26 OL4 55 micron 7Hz 58% 4.31 J/cm2</t>
  </si>
  <si>
    <t>Se22a07</t>
  </si>
  <si>
    <t>ALX26 OL5 55 micron 7Hz 58% 3.82 J/cm2</t>
  </si>
  <si>
    <t>Se22a08</t>
  </si>
  <si>
    <t>ALX26 OL6 55 micron 7Hz 58% 3.64 J/cm2</t>
  </si>
  <si>
    <t>Se22a09</t>
  </si>
  <si>
    <t>ALX26 OL7 55 micron 7Hz 58% 2.96 J/cm2</t>
  </si>
  <si>
    <t>Se22a10</t>
  </si>
  <si>
    <t>ALX26 OL8 55 micron 7Hz 58% 3.33 J/cm2</t>
  </si>
  <si>
    <t>Se22a11</t>
  </si>
  <si>
    <t>ALX26 OL9 55 micron 7Hz 58% 3.57 J/cm2</t>
  </si>
  <si>
    <t>Se22a12</t>
  </si>
  <si>
    <t>ALX26 OL10 55 micron 7Hz 58% 3.27 J/cm2</t>
  </si>
  <si>
    <t>Se22a13</t>
  </si>
  <si>
    <t>ALX26 OL11 55 micron 7Hz 58% 3.76 J/cm2</t>
  </si>
  <si>
    <t>Se22a14</t>
  </si>
  <si>
    <t>ALX26 OL12 55 micron 7Hz 58% 3.20 J/cm2</t>
  </si>
  <si>
    <t>Se22a15</t>
  </si>
  <si>
    <t>ALX26 OL13 55 micron 7Hz 58% 3.51 J/cm2</t>
  </si>
  <si>
    <t>Se22a16</t>
  </si>
  <si>
    <t>ALX26 OL14 55 micron 7Hz 58% 3.45 J/cm2</t>
  </si>
  <si>
    <t>Se22a17</t>
  </si>
  <si>
    <t>ALX26 OL15 55 micron 7Hz 58% 3.27 J/cm2</t>
  </si>
  <si>
    <t>Se22a18</t>
  </si>
  <si>
    <t>ALX26 OL16 55 micron 7Hz 58% 3.14 J/cm2</t>
  </si>
  <si>
    <t>Se22b03</t>
  </si>
  <si>
    <t>ALX26 OL17 55 micron 7Hz 58% 3.08 J/cm2</t>
  </si>
  <si>
    <t>Se22b04</t>
  </si>
  <si>
    <t>ALX26 OL18 55 micron 7Hz 58% 3.39 J/cm2</t>
  </si>
  <si>
    <t>Se22b05</t>
  </si>
  <si>
    <t>ALX26 OL19 55 micron 7Hz 58% 3.45 J/cm2</t>
  </si>
  <si>
    <t>Se22b06</t>
  </si>
  <si>
    <t>ALX26 OL20 55 micron 7Hz 58% 3.33 J/cm2</t>
  </si>
  <si>
    <t>Se22b07</t>
  </si>
  <si>
    <t>ALX26 OL21 55 micron 7Hz 58% 3.08 J/cm2</t>
  </si>
  <si>
    <t>Se22b09</t>
  </si>
  <si>
    <t>ALX26 OL23 55 micron 7Hz 58% 3.08 J/cm2</t>
  </si>
  <si>
    <t>Se22b10</t>
  </si>
  <si>
    <t>ALX26 OL24 55 micron 7Hz 58% 3.33 J/cm2</t>
  </si>
  <si>
    <t>Se22b11</t>
  </si>
  <si>
    <t>ALX26 OL25 55 micron 7Hz 58% 2.46 J/cm2</t>
  </si>
  <si>
    <t>Se22b12</t>
  </si>
  <si>
    <t>ALX26 OL26 55 micron 7Hz 58% 3.08 J/cm2</t>
  </si>
  <si>
    <t>Se22b13</t>
  </si>
  <si>
    <t>ALX26 OL27 55 micron 7Hz 58% 2.83 J/cm2</t>
  </si>
  <si>
    <t>Se22b14</t>
  </si>
  <si>
    <t>ALX26 OL28 55 micron 7Hz 58% 3.33 J/cm2</t>
  </si>
  <si>
    <t>Se22b15</t>
  </si>
  <si>
    <t>ALX26 OL29 55 micron 7Hz 58% 2.71 J/cm2</t>
  </si>
  <si>
    <t>Se22b16</t>
  </si>
  <si>
    <t>ALX26 OL30 55 micron 7Hz 58% 2.85 J/cm2</t>
  </si>
  <si>
    <t>Se22b17</t>
  </si>
  <si>
    <t>ALX26 OL31 55 micron 7Hz 58% 2.87 J/cm2</t>
  </si>
  <si>
    <t>Se22b18</t>
  </si>
  <si>
    <t>ALX26 OL32 55 micron 7Hz 58% 2.47 J/cm2</t>
  </si>
  <si>
    <t>Se22c03</t>
  </si>
  <si>
    <t>ALX26 OL33 55 micron 7Hz 58% 2.87 J/cm2</t>
  </si>
  <si>
    <t>Se22c04</t>
  </si>
  <si>
    <t>ALX26 OL34 55 micron 7Hz 58% 3.14 J/cm2</t>
  </si>
  <si>
    <t>Se22c05</t>
  </si>
  <si>
    <t>ALX26 OL35 55 micron 7Hz 58% 3.64 J/cm2</t>
  </si>
  <si>
    <t>Se22c06</t>
  </si>
  <si>
    <t>ALX26 OL36 55 micron 7Hz 58% 3.08 J/cm2</t>
  </si>
  <si>
    <t>Se22c07</t>
  </si>
  <si>
    <t>ALX26 OL37 55 micron 7Hz 58% 3.39 J/cm2</t>
  </si>
  <si>
    <t>Se22c08</t>
  </si>
  <si>
    <t>ALX26 OL38 55 micron 7Hz 58% 3.39 J/cm2</t>
  </si>
  <si>
    <t>Se22c09</t>
  </si>
  <si>
    <t>ALX26 OL39 55 micron 7Hz 58% 3.14 J/cm2</t>
  </si>
  <si>
    <t>Se22c10</t>
  </si>
  <si>
    <t>ALX26 OL40 55 micron 7Hz 58% 2.81 J/cm2</t>
  </si>
  <si>
    <t>Se22c11</t>
  </si>
  <si>
    <t>ALX26 OL41 55 micron 7Hz 58% 3.08 J/cm2</t>
  </si>
  <si>
    <t>Se22c12</t>
  </si>
  <si>
    <t>ALX26 OL42 55 micron 7Hz 58% 3.02 J/cm2</t>
  </si>
  <si>
    <t>Se22c13</t>
  </si>
  <si>
    <t>ALX26 OL43 55 micron 7Hz 58% 2.59 J/cm2</t>
  </si>
  <si>
    <t>Se22c15</t>
  </si>
  <si>
    <t>ALX26 OL45 55 micron 7Hz 58% 2.34 J/cm2</t>
  </si>
  <si>
    <t>Se22c16</t>
  </si>
  <si>
    <t>ALX26 OL46 55 micron 7Hz 58% 2.61 J/cm2</t>
  </si>
  <si>
    <t>Se22c17</t>
  </si>
  <si>
    <t>ALX26 OL47 55 micron 7Hz 58% 2.65 J/cm2</t>
  </si>
  <si>
    <t>Se22c18</t>
  </si>
  <si>
    <t>ALX26 OL48 55 micron 7Hz 58% 2.43 J/cm2</t>
  </si>
  <si>
    <t>Se22d03</t>
  </si>
  <si>
    <t>ALX26 OL49 55 micron 7Hz 60% 3.39 J/cm2</t>
  </si>
  <si>
    <t>Se22d04</t>
  </si>
  <si>
    <t>ALX26 OL50 55 micron 7Hz 60% 3.20 J/cm2</t>
  </si>
  <si>
    <t>Se22d05</t>
  </si>
  <si>
    <t>ALX26 OL51 55 micron 7Hz 60% 3.70 J/cm2</t>
  </si>
  <si>
    <t xml:space="preserve">ALX-26 POINT 1                </t>
  </si>
  <si>
    <t xml:space="preserve">ALX-26 POINT 2                </t>
  </si>
  <si>
    <t xml:space="preserve">ALX-26 POINT 3                </t>
  </si>
  <si>
    <t xml:space="preserve">Emplaced </t>
  </si>
  <si>
    <t>Log NNO</t>
  </si>
  <si>
    <t>Addition NNO</t>
  </si>
  <si>
    <t>3. Olivine composition calculations: PH and ALX</t>
  </si>
  <si>
    <t>4. Olivine and liquid composition calculations: PH and ALX (Sobolev et al., 2016)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</si>
</sst>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0.000"/>
    <numFmt numFmtId="166" formatCode="0.0"/>
  </numFmts>
  <fonts count="22" x14ac:knownFonts="1">
    <font>
      <sz val="10"/>
      <name val="Helv"/>
    </font>
    <font>
      <sz val="12"/>
      <name val="Arial Narrow"/>
      <family val="2"/>
    </font>
    <font>
      <b/>
      <sz val="12"/>
      <name val="Arial Narrow"/>
      <family val="2"/>
    </font>
    <font>
      <b/>
      <vertAlign val="subscript"/>
      <sz val="12"/>
      <name val="Arial Narrow"/>
      <family val="2"/>
    </font>
    <font>
      <b/>
      <sz val="12"/>
      <color indexed="10"/>
      <name val="Arial Narrow"/>
      <family val="2"/>
    </font>
    <font>
      <b/>
      <sz val="12"/>
      <color indexed="10"/>
      <name val="Symbol"/>
      <family val="1"/>
      <charset val="2"/>
    </font>
    <font>
      <b/>
      <sz val="12"/>
      <color indexed="8"/>
      <name val="Arial Narrow"/>
      <family val="2"/>
    </font>
    <font>
      <sz val="12"/>
      <color indexed="8"/>
      <name val="Arial Narrow"/>
      <family val="2"/>
    </font>
    <font>
      <b/>
      <i/>
      <vertAlign val="subscript"/>
      <sz val="12"/>
      <name val="Arial Narrow"/>
      <family val="2"/>
    </font>
    <font>
      <b/>
      <sz val="12"/>
      <color indexed="20"/>
      <name val="Arial Narrow"/>
      <family val="2"/>
    </font>
    <font>
      <b/>
      <sz val="12"/>
      <name val="Calibri"/>
      <family val="2"/>
    </font>
    <font>
      <b/>
      <sz val="12"/>
      <name val="Symbol"/>
      <family val="1"/>
      <charset val="2"/>
    </font>
    <font>
      <b/>
      <sz val="12"/>
      <color indexed="16"/>
      <name val="Arial Narrow"/>
      <family val="2"/>
    </font>
    <font>
      <b/>
      <sz val="12"/>
      <color rgb="FFFF0000"/>
      <name val="Arial Narrow"/>
      <family val="2"/>
    </font>
    <font>
      <b/>
      <sz val="12"/>
      <color rgb="FFFF0000"/>
      <name val="Symbol"/>
      <family val="1"/>
      <charset val="2"/>
    </font>
    <font>
      <b/>
      <sz val="12"/>
      <color theme="1"/>
      <name val="Arial Narrow"/>
      <family val="2"/>
    </font>
    <font>
      <b/>
      <vertAlign val="subscript"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rgb="FF0000CC"/>
      <name val="Arial Narrow"/>
      <family val="2"/>
    </font>
    <font>
      <sz val="12"/>
      <color rgb="FF0000CC"/>
      <name val="Arial Narrow"/>
      <family val="2"/>
    </font>
    <font>
      <sz val="12"/>
      <color rgb="FFFF0000"/>
      <name val="Arial Narrow"/>
      <family val="2"/>
    </font>
    <font>
      <b/>
      <sz val="12"/>
      <color rgb="FF0000FF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6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4" fillId="0" borderId="0" xfId="0" applyFont="1"/>
    <xf numFmtId="2" fontId="2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left"/>
    </xf>
    <xf numFmtId="166" fontId="7" fillId="0" borderId="0" xfId="0" applyNumberFormat="1" applyFont="1" applyAlignment="1">
      <alignment horizontal="center"/>
    </xf>
    <xf numFmtId="165" fontId="7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left"/>
    </xf>
    <xf numFmtId="1" fontId="7" fillId="0" borderId="0" xfId="0" applyNumberFormat="1" applyFont="1" applyAlignment="1">
      <alignment horizontal="center"/>
    </xf>
    <xf numFmtId="165" fontId="2" fillId="0" borderId="0" xfId="0" applyNumberFormat="1" applyFont="1" applyAlignment="1"/>
    <xf numFmtId="164" fontId="1" fillId="0" borderId="0" xfId="0" applyNumberFormat="1" applyFont="1" applyAlignment="1"/>
    <xf numFmtId="2" fontId="4" fillId="0" borderId="0" xfId="0" applyNumberFormat="1" applyFont="1" applyAlignment="1">
      <alignment horizontal="center"/>
    </xf>
    <xf numFmtId="0" fontId="1" fillId="2" borderId="0" xfId="0" applyFont="1" applyFill="1"/>
    <xf numFmtId="1" fontId="2" fillId="0" borderId="0" xfId="0" applyNumberFormat="1" applyFont="1" applyAlignment="1">
      <alignment horizontal="center"/>
    </xf>
    <xf numFmtId="166" fontId="2" fillId="0" borderId="0" xfId="0" applyNumberFormat="1" applyFont="1"/>
    <xf numFmtId="166" fontId="4" fillId="0" borderId="0" xfId="0" applyNumberFormat="1" applyFont="1" applyAlignment="1">
      <alignment horizontal="center"/>
    </xf>
    <xf numFmtId="0" fontId="2" fillId="3" borderId="0" xfId="0" applyFont="1" applyFill="1" applyAlignment="1">
      <alignment horizontal="center"/>
    </xf>
    <xf numFmtId="2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2" fontId="7" fillId="3" borderId="0" xfId="0" applyNumberFormat="1" applyFont="1" applyFill="1" applyAlignment="1">
      <alignment horizontal="center"/>
    </xf>
    <xf numFmtId="0" fontId="2" fillId="3" borderId="0" xfId="0" applyFont="1" applyFill="1"/>
    <xf numFmtId="0" fontId="2" fillId="4" borderId="0" xfId="0" applyFont="1" applyFill="1" applyAlignment="1">
      <alignment horizontal="center"/>
    </xf>
    <xf numFmtId="0" fontId="1" fillId="3" borderId="0" xfId="0" applyFont="1" applyFill="1"/>
    <xf numFmtId="0" fontId="1" fillId="4" borderId="0" xfId="0" applyFont="1" applyFill="1"/>
    <xf numFmtId="165" fontId="2" fillId="4" borderId="0" xfId="0" applyNumberFormat="1" applyFont="1" applyFill="1" applyAlignment="1"/>
    <xf numFmtId="164" fontId="1" fillId="4" borderId="0" xfId="0" applyNumberFormat="1" applyFont="1" applyFill="1" applyAlignment="1"/>
    <xf numFmtId="164" fontId="1" fillId="0" borderId="0" xfId="0" applyNumberFormat="1" applyFont="1" applyAlignment="1">
      <alignment horizontal="center"/>
    </xf>
    <xf numFmtId="0" fontId="13" fillId="0" borderId="0" xfId="0" applyFont="1" applyAlignment="1">
      <alignment horizontal="left"/>
    </xf>
    <xf numFmtId="0" fontId="12" fillId="3" borderId="0" xfId="0" applyFont="1" applyFill="1"/>
    <xf numFmtId="0" fontId="13" fillId="3" borderId="0" xfId="0" applyFont="1" applyFill="1"/>
    <xf numFmtId="0" fontId="9" fillId="3" borderId="0" xfId="0" applyFont="1" applyFill="1"/>
    <xf numFmtId="0" fontId="9" fillId="3" borderId="0" xfId="0" applyFont="1" applyFill="1" applyAlignment="1">
      <alignment horizontal="center"/>
    </xf>
    <xf numFmtId="0" fontId="4" fillId="3" borderId="0" xfId="0" applyFont="1" applyFill="1"/>
    <xf numFmtId="166" fontId="13" fillId="3" borderId="0" xfId="0" applyNumberFormat="1" applyFont="1" applyFill="1"/>
    <xf numFmtId="165" fontId="2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right"/>
    </xf>
    <xf numFmtId="2" fontId="2" fillId="0" borderId="0" xfId="0" applyNumberFormat="1" applyFont="1" applyAlignment="1"/>
    <xf numFmtId="2" fontId="2" fillId="0" borderId="0" xfId="0" applyNumberFormat="1" applyFont="1"/>
    <xf numFmtId="164" fontId="2" fillId="0" borderId="0" xfId="0" applyNumberFormat="1" applyFont="1"/>
    <xf numFmtId="164" fontId="2" fillId="0" borderId="0" xfId="0" applyNumberFormat="1" applyFont="1" applyAlignment="1">
      <alignment horizontal="right"/>
    </xf>
    <xf numFmtId="166" fontId="1" fillId="3" borderId="0" xfId="0" applyNumberFormat="1" applyFont="1" applyFill="1" applyAlignment="1">
      <alignment horizontal="center"/>
    </xf>
    <xf numFmtId="166" fontId="12" fillId="3" borderId="0" xfId="0" applyNumberFormat="1" applyFont="1" applyFill="1" applyAlignment="1">
      <alignment horizontal="right"/>
    </xf>
    <xf numFmtId="2" fontId="12" fillId="3" borderId="0" xfId="0" applyNumberFormat="1" applyFont="1" applyFill="1" applyAlignment="1">
      <alignment horizontal="right"/>
    </xf>
    <xf numFmtId="165" fontId="12" fillId="3" borderId="0" xfId="0" applyNumberFormat="1" applyFont="1" applyFill="1" applyAlignment="1">
      <alignment horizontal="right"/>
    </xf>
    <xf numFmtId="0" fontId="13" fillId="0" borderId="0" xfId="0" applyFont="1"/>
    <xf numFmtId="165" fontId="1" fillId="0" borderId="0" xfId="0" applyNumberFormat="1" applyFont="1"/>
    <xf numFmtId="2" fontId="1" fillId="0" borderId="0" xfId="0" applyNumberFormat="1" applyFont="1"/>
    <xf numFmtId="2" fontId="4" fillId="0" borderId="0" xfId="0" applyNumberFormat="1" applyFont="1"/>
    <xf numFmtId="0" fontId="15" fillId="3" borderId="0" xfId="0" applyFont="1" applyFill="1" applyAlignment="1">
      <alignment horizontal="center"/>
    </xf>
    <xf numFmtId="0" fontId="15" fillId="0" borderId="0" xfId="0" applyFont="1"/>
    <xf numFmtId="166" fontId="17" fillId="0" borderId="0" xfId="0" applyNumberFormat="1" applyFont="1" applyAlignment="1">
      <alignment horizontal="center"/>
    </xf>
    <xf numFmtId="2" fontId="17" fillId="0" borderId="0" xfId="0" applyNumberFormat="1" applyFont="1" applyAlignment="1">
      <alignment horizontal="center"/>
    </xf>
    <xf numFmtId="0" fontId="17" fillId="0" borderId="0" xfId="0" applyFont="1"/>
    <xf numFmtId="0" fontId="15" fillId="3" borderId="0" xfId="0" applyFont="1" applyFill="1"/>
    <xf numFmtId="2" fontId="15" fillId="3" borderId="0" xfId="0" applyNumberFormat="1" applyFont="1" applyFill="1" applyAlignment="1">
      <alignment horizontal="center"/>
    </xf>
    <xf numFmtId="2" fontId="13" fillId="3" borderId="0" xfId="0" applyNumberFormat="1" applyFont="1" applyFill="1" applyAlignment="1">
      <alignment horizontal="center"/>
    </xf>
    <xf numFmtId="165" fontId="15" fillId="3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17" fillId="3" borderId="0" xfId="0" applyFont="1" applyFill="1" applyAlignment="1">
      <alignment horizontal="center"/>
    </xf>
    <xf numFmtId="0" fontId="17" fillId="3" borderId="0" xfId="0" applyFont="1" applyFill="1"/>
    <xf numFmtId="0" fontId="17" fillId="0" borderId="0" xfId="0" applyFont="1" applyAlignment="1">
      <alignment horizontal="center"/>
    </xf>
    <xf numFmtId="164" fontId="17" fillId="0" borderId="0" xfId="0" applyNumberFormat="1" applyFont="1" applyAlignment="1">
      <alignment horizontal="center"/>
    </xf>
    <xf numFmtId="164" fontId="1" fillId="0" borderId="0" xfId="0" applyNumberFormat="1" applyFont="1"/>
    <xf numFmtId="0" fontId="1" fillId="0" borderId="1" xfId="0" applyFont="1" applyBorder="1"/>
    <xf numFmtId="2" fontId="1" fillId="0" borderId="2" xfId="0" applyNumberFormat="1" applyFont="1" applyBorder="1"/>
    <xf numFmtId="0" fontId="1" fillId="0" borderId="3" xfId="0" applyFont="1" applyBorder="1"/>
    <xf numFmtId="2" fontId="1" fillId="0" borderId="4" xfId="0" applyNumberFormat="1" applyFont="1" applyBorder="1"/>
    <xf numFmtId="0" fontId="18" fillId="3" borderId="0" xfId="0" applyFont="1" applyFill="1"/>
    <xf numFmtId="0" fontId="4" fillId="3" borderId="5" xfId="0" applyFont="1" applyFill="1" applyBorder="1"/>
    <xf numFmtId="2" fontId="4" fillId="3" borderId="6" xfId="0" applyNumberFormat="1" applyFont="1" applyFill="1" applyBorder="1"/>
    <xf numFmtId="0" fontId="19" fillId="3" borderId="0" xfId="0" applyFont="1" applyFill="1"/>
    <xf numFmtId="0" fontId="19" fillId="3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2" fontId="20" fillId="0" borderId="0" xfId="0" applyNumberFormat="1" applyFont="1" applyAlignment="1">
      <alignment horizontal="center"/>
    </xf>
    <xf numFmtId="2" fontId="21" fillId="3" borderId="0" xfId="0" applyNumberFormat="1" applyFont="1" applyFill="1" applyAlignment="1">
      <alignment horizontal="center"/>
    </xf>
    <xf numFmtId="0" fontId="20" fillId="0" borderId="0" xfId="0" applyFont="1" applyAlignment="1">
      <alignment horizontal="center"/>
    </xf>
    <xf numFmtId="166" fontId="20" fillId="0" borderId="0" xfId="0" applyNumberFormat="1" applyFont="1" applyAlignment="1">
      <alignment horizontal="center"/>
    </xf>
    <xf numFmtId="166" fontId="21" fillId="3" borderId="0" xfId="0" applyNumberFormat="1" applyFont="1" applyFill="1" applyAlignment="1">
      <alignment horizontal="center"/>
    </xf>
    <xf numFmtId="165" fontId="20" fillId="0" borderId="0" xfId="0" applyNumberFormat="1" applyFont="1" applyAlignment="1">
      <alignment horizontal="center"/>
    </xf>
    <xf numFmtId="0" fontId="20" fillId="3" borderId="0" xfId="0" applyFont="1" applyFill="1" applyAlignment="1">
      <alignment horizontal="center"/>
    </xf>
    <xf numFmtId="0" fontId="4" fillId="3" borderId="5" xfId="0" applyFont="1" applyFill="1" applyBorder="1" applyAlignment="1">
      <alignment horizontal="center"/>
    </xf>
    <xf numFmtId="2" fontId="4" fillId="3" borderId="6" xfId="0" applyNumberFormat="1" applyFont="1" applyFill="1" applyBorder="1" applyAlignment="1">
      <alignment horizontal="center"/>
    </xf>
    <xf numFmtId="2" fontId="20" fillId="0" borderId="0" xfId="0" applyNumberFormat="1" applyFont="1" applyFill="1" applyAlignment="1">
      <alignment horizontal="center"/>
    </xf>
    <xf numFmtId="166" fontId="20" fillId="0" borderId="0" xfId="0" applyNumberFormat="1" applyFont="1" applyFill="1" applyAlignment="1">
      <alignment horizontal="center"/>
    </xf>
    <xf numFmtId="164" fontId="20" fillId="0" borderId="0" xfId="0" applyNumberFormat="1" applyFont="1" applyAlignment="1">
      <alignment horizontal="center"/>
    </xf>
    <xf numFmtId="165" fontId="17" fillId="0" borderId="0" xfId="0" applyNumberFormat="1" applyFont="1" applyFill="1"/>
    <xf numFmtId="2" fontId="17" fillId="0" borderId="0" xfId="0" applyNumberFormat="1" applyFont="1" applyFill="1"/>
    <xf numFmtId="2" fontId="9" fillId="3" borderId="0" xfId="0" applyNumberFormat="1" applyFont="1" applyFill="1"/>
    <xf numFmtId="165" fontId="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139700</xdr:colOff>
      <xdr:row>18</xdr:row>
      <xdr:rowOff>25400</xdr:rowOff>
    </xdr:from>
    <xdr:to>
      <xdr:col>4</xdr:col>
      <xdr:colOff>400142</xdr:colOff>
      <xdr:row>22</xdr:row>
      <xdr:rowOff>21211</xdr:rowOff>
    </xdr:to>
    <xdr:sp macro="" textlink="">
      <xdr:nvSpPr>
        <xdr:cNvPr id="9" name="TextBox 8"/>
        <xdr:cNvSpPr txBox="1"/>
      </xdr:nvSpPr>
      <xdr:spPr>
        <a:xfrm>
          <a:off x="1333500" y="3721100"/>
          <a:ext cx="2127342" cy="808611"/>
        </a:xfrm>
        <a:prstGeom prst="roundRect">
          <a:avLst/>
        </a:prstGeom>
        <a:solidFill>
          <a:srgbClr val="CCFFCC"/>
        </a:solidFill>
        <a:ln w="1" cmpd="sng">
          <a:solidFill>
            <a:schemeClr val="lt1">
              <a:shade val="50000"/>
            </a:schemeClr>
          </a:solidFill>
        </a:ln>
        <a:effectLst>
          <a:prstShdw prst="shdw6" dist="107763" dir="2700000">
            <a:scrgbClr r="0" g="0" b="0">
              <a:alpha val="50000"/>
            </a:scrgbClr>
          </a:prst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25400" tIns="25400" rIns="25400" bIns="25400" rtlCol="0" anchor="t">
          <a:spAutoFit/>
        </a:bodyPr>
        <a:lstStyle/>
        <a:p>
          <a:r>
            <a:rPr lang="en-US" sz="1100">
              <a:latin typeface="Arial"/>
            </a:rPr>
            <a:t>Slope = -0.1669±0.0039 (2</a:t>
          </a:r>
          <a:r>
            <a:rPr lang="en-US" sz="1100">
              <a:latin typeface="Symbol"/>
            </a:rPr>
            <a:t>s</a:t>
          </a:r>
          <a:r>
            <a:rPr lang="en-US" sz="1100">
              <a:latin typeface="Arial"/>
            </a:rPr>
            <a:t>)
Inter = 52.91±0.34
Xbar = 57.1155,  Ybar =43.3704
MSWD = 1.2,  Probability = 0.26</a:t>
          </a:r>
        </a:p>
      </xdr:txBody>
    </xdr:sp>
    <xdr:clientData/>
  </xdr:twoCellAnchor>
  <xdr:twoCellAnchor>
    <xdr:from>
      <xdr:col>6</xdr:col>
      <xdr:colOff>107946</xdr:colOff>
      <xdr:row>18</xdr:row>
      <xdr:rowOff>69850</xdr:rowOff>
    </xdr:from>
    <xdr:to>
      <xdr:col>9</xdr:col>
      <xdr:colOff>381550</xdr:colOff>
      <xdr:row>22</xdr:row>
      <xdr:rowOff>53954</xdr:rowOff>
    </xdr:to>
    <xdr:sp macro="" textlink="">
      <xdr:nvSpPr>
        <xdr:cNvPr id="15" name="TextBox 14"/>
        <xdr:cNvSpPr txBox="1"/>
      </xdr:nvSpPr>
      <xdr:spPr>
        <a:xfrm>
          <a:off x="4133846" y="3765550"/>
          <a:ext cx="2216704" cy="796904"/>
        </a:xfrm>
        <a:prstGeom prst="roundRect">
          <a:avLst/>
        </a:prstGeom>
        <a:solidFill>
          <a:srgbClr val="CCFFCC"/>
        </a:solidFill>
        <a:ln w="1" cmpd="sng">
          <a:solidFill>
            <a:schemeClr val="lt1">
              <a:shade val="50000"/>
            </a:schemeClr>
          </a:solidFill>
        </a:ln>
        <a:effectLst>
          <a:prstShdw prst="shdw6" dist="107763" dir="2700000">
            <a:scrgbClr r="0" g="0" b="0">
              <a:alpha val="50000"/>
            </a:scrgbClr>
          </a:prst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25400" tIns="25400" rIns="25400" bIns="25400" rtlCol="0" anchor="t">
          <a:spAutoFit/>
        </a:bodyPr>
        <a:lstStyle/>
        <a:p>
          <a:r>
            <a:rPr lang="en-US" sz="1100">
              <a:latin typeface="Arial"/>
            </a:rPr>
            <a:t>Slope = -1.112±0.073 (95% conf)
Inter = 56.7±1.6
Xbar = 20.0787,  Ybar =34.3628
MSWD = 2.5,  Probability = 0.004</a:t>
          </a:r>
        </a:p>
      </xdr:txBody>
    </xdr:sp>
    <xdr:clientData/>
  </xdr:twoCellAnchor>
  <xdr:twoCellAnchor>
    <xdr:from>
      <xdr:col>11</xdr:col>
      <xdr:colOff>31750</xdr:colOff>
      <xdr:row>18</xdr:row>
      <xdr:rowOff>95250</xdr:rowOff>
    </xdr:from>
    <xdr:to>
      <xdr:col>14</xdr:col>
      <xdr:colOff>463642</xdr:colOff>
      <xdr:row>22</xdr:row>
      <xdr:rowOff>91061</xdr:rowOff>
    </xdr:to>
    <xdr:sp macro="" textlink="">
      <xdr:nvSpPr>
        <xdr:cNvPr id="16" name="TextBox 15"/>
        <xdr:cNvSpPr txBox="1"/>
      </xdr:nvSpPr>
      <xdr:spPr>
        <a:xfrm>
          <a:off x="7162800" y="3790950"/>
          <a:ext cx="2127342" cy="808611"/>
        </a:xfrm>
        <a:prstGeom prst="roundRect">
          <a:avLst/>
        </a:prstGeom>
        <a:solidFill>
          <a:srgbClr val="CCFFCC"/>
        </a:solidFill>
        <a:ln w="1" cmpd="sng">
          <a:solidFill>
            <a:schemeClr val="lt1">
              <a:shade val="50000"/>
            </a:schemeClr>
          </a:solidFill>
        </a:ln>
        <a:effectLst>
          <a:prstShdw prst="shdw6" dist="107763" dir="2700000">
            <a:scrgbClr r="0" g="0" b="0">
              <a:alpha val="50000"/>
            </a:scrgbClr>
          </a:prst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25400" tIns="25400" rIns="25400" bIns="25400" rtlCol="0" anchor="t">
          <a:spAutoFit/>
        </a:bodyPr>
        <a:lstStyle/>
        <a:p>
          <a:r>
            <a:rPr lang="en-US" sz="1100">
              <a:latin typeface="Arial"/>
            </a:rPr>
            <a:t>Slope = -3.244±0.075 (2</a:t>
          </a:r>
          <a:r>
            <a:rPr lang="en-US" sz="1100">
              <a:latin typeface="Symbol"/>
            </a:rPr>
            <a:t>s</a:t>
          </a:r>
          <a:r>
            <a:rPr lang="en-US" sz="1100">
              <a:latin typeface="Arial"/>
            </a:rPr>
            <a:t>)
Inter = 52.19±0.33
Xbar = 2.77225,  Ybar =43.1929
MSWD = 1.3,  Probability = 0.24</a:t>
          </a:r>
        </a:p>
      </xdr:txBody>
    </xdr:sp>
    <xdr:clientData/>
  </xdr:twoCellAnchor>
  <xdr:twoCellAnchor>
    <xdr:from>
      <xdr:col>16</xdr:col>
      <xdr:colOff>25400</xdr:colOff>
      <xdr:row>18</xdr:row>
      <xdr:rowOff>127000</xdr:rowOff>
    </xdr:from>
    <xdr:to>
      <xdr:col>20</xdr:col>
      <xdr:colOff>95342</xdr:colOff>
      <xdr:row>22</xdr:row>
      <xdr:rowOff>122811</xdr:rowOff>
    </xdr:to>
    <xdr:sp macro="" textlink="">
      <xdr:nvSpPr>
        <xdr:cNvPr id="17" name="TextBox 16"/>
        <xdr:cNvSpPr txBox="1"/>
      </xdr:nvSpPr>
      <xdr:spPr>
        <a:xfrm>
          <a:off x="9931400" y="3822700"/>
          <a:ext cx="2127342" cy="808611"/>
        </a:xfrm>
        <a:prstGeom prst="roundRect">
          <a:avLst/>
        </a:prstGeom>
        <a:solidFill>
          <a:srgbClr val="CCFFCC"/>
        </a:solidFill>
        <a:ln w="1" cmpd="sng">
          <a:solidFill>
            <a:schemeClr val="lt1">
              <a:shade val="50000"/>
            </a:schemeClr>
          </a:solidFill>
        </a:ln>
        <a:effectLst>
          <a:prstShdw prst="shdw6" dist="107763" dir="2700000">
            <a:scrgbClr r="0" g="0" b="0">
              <a:alpha val="50000"/>
            </a:scrgbClr>
          </a:prst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25400" tIns="25400" rIns="25400" bIns="25400" rtlCol="0" anchor="t">
          <a:spAutoFit/>
        </a:bodyPr>
        <a:lstStyle/>
        <a:p>
          <a:r>
            <a:rPr lang="en-US" sz="1100">
              <a:latin typeface="Arial"/>
            </a:rPr>
            <a:t>Slope = -3.245±0.075 (2</a:t>
          </a:r>
          <a:r>
            <a:rPr lang="en-US" sz="1100">
              <a:latin typeface="Symbol"/>
            </a:rPr>
            <a:t>s</a:t>
          </a:r>
          <a:r>
            <a:rPr lang="en-US" sz="1100">
              <a:latin typeface="Arial"/>
            </a:rPr>
            <a:t>)
Inter = 52.09±0.33
Xbar = 2.74622,  Ybar =43.1822
MSWD = 1.4,  Probability = 0.18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107763" dir="2700000" algn="ctr" rotWithShape="0">
            <a:srgbClr val="808080">
              <a:alpha val="50000"/>
            </a:srgbClr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107763" dir="2700000" algn="ctr" rotWithShape="0">
            <a:srgbClr val="808080">
              <a:alpha val="50000"/>
            </a:srgbClr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3"/>
  <sheetViews>
    <sheetView zoomScale="150" zoomScaleNormal="150" workbookViewId="0">
      <pane xSplit="1" ySplit="1" topLeftCell="E2" activePane="bottomRight" state="frozenSplit"/>
      <selection pane="topRight"/>
      <selection pane="bottomLeft"/>
      <selection pane="bottomRight" activeCell="Y12" sqref="Y12"/>
    </sheetView>
  </sheetViews>
  <sheetFormatPr defaultColWidth="11.42578125" defaultRowHeight="15.75" x14ac:dyDescent="0.25"/>
  <cols>
    <col min="1" max="1" width="11.85546875" style="7" customWidth="1"/>
    <col min="2" max="11" width="8.140625" style="2" customWidth="1"/>
    <col min="12" max="12" width="8.140625" style="28" customWidth="1"/>
    <col min="13" max="13" width="6.42578125" style="2" customWidth="1"/>
    <col min="14" max="14" width="8.140625" style="2" customWidth="1"/>
    <col min="15" max="15" width="5" style="33" customWidth="1"/>
    <col min="16" max="21" width="7.28515625" style="2" customWidth="1"/>
    <col min="22" max="22" width="5" style="33" customWidth="1"/>
    <col min="23" max="23" width="10.42578125" style="1" customWidth="1"/>
    <col min="24" max="24" width="9.7109375" style="1" customWidth="1"/>
    <col min="25" max="25" width="7.5703125" style="2" customWidth="1"/>
    <col min="26" max="16384" width="11.42578125" style="1"/>
  </cols>
  <sheetData>
    <row r="1" spans="1:25" s="30" customFormat="1" ht="18.75" x14ac:dyDescent="0.35">
      <c r="A1" s="30" t="s">
        <v>0</v>
      </c>
      <c r="B1" s="26" t="s">
        <v>7</v>
      </c>
      <c r="C1" s="26" t="s">
        <v>8</v>
      </c>
      <c r="D1" s="26" t="s">
        <v>9</v>
      </c>
      <c r="E1" s="26" t="s">
        <v>10</v>
      </c>
      <c r="F1" s="26" t="s">
        <v>1</v>
      </c>
      <c r="G1" s="26" t="s">
        <v>2</v>
      </c>
      <c r="H1" s="26" t="s">
        <v>3</v>
      </c>
      <c r="I1" s="26" t="s">
        <v>11</v>
      </c>
      <c r="J1" s="26" t="s">
        <v>12</v>
      </c>
      <c r="K1" s="26" t="s">
        <v>13</v>
      </c>
      <c r="L1" s="26" t="s">
        <v>6</v>
      </c>
      <c r="M1" s="26" t="s">
        <v>4</v>
      </c>
      <c r="N1" s="26" t="s">
        <v>5</v>
      </c>
      <c r="O1" s="31"/>
      <c r="P1" s="26" t="s">
        <v>20</v>
      </c>
      <c r="Q1" s="26" t="s">
        <v>21</v>
      </c>
      <c r="R1" s="26" t="s">
        <v>22</v>
      </c>
      <c r="S1" s="26" t="s">
        <v>23</v>
      </c>
      <c r="T1" s="26" t="s">
        <v>24</v>
      </c>
      <c r="U1" s="26" t="s">
        <v>25</v>
      </c>
      <c r="V1" s="31"/>
      <c r="W1" s="26" t="s">
        <v>19</v>
      </c>
      <c r="X1" s="26" t="s">
        <v>18</v>
      </c>
      <c r="Y1" s="26" t="s">
        <v>34</v>
      </c>
    </row>
    <row r="2" spans="1:25" x14ac:dyDescent="0.25">
      <c r="A2" s="7" t="s">
        <v>45</v>
      </c>
      <c r="B2" s="3">
        <v>45.9</v>
      </c>
      <c r="C2" s="4">
        <v>0.36099999999999999</v>
      </c>
      <c r="D2" s="5">
        <v>7.45</v>
      </c>
      <c r="E2" s="3">
        <v>11.9</v>
      </c>
      <c r="F2" s="5">
        <v>0.16</v>
      </c>
      <c r="G2" s="3">
        <v>26.7</v>
      </c>
      <c r="H2" s="5">
        <v>6.94</v>
      </c>
      <c r="I2" s="5">
        <v>7.0000000000000007E-2</v>
      </c>
      <c r="J2" s="5">
        <v>0.03</v>
      </c>
      <c r="K2" s="5">
        <v>0.02</v>
      </c>
      <c r="L2" s="27">
        <v>6.6</v>
      </c>
      <c r="M2" s="2">
        <v>2981</v>
      </c>
      <c r="N2" s="6">
        <v>1345</v>
      </c>
      <c r="P2" s="9">
        <v>28.618102484842616</v>
      </c>
      <c r="Q2" s="23">
        <v>164.32063020254958</v>
      </c>
      <c r="R2" s="9">
        <v>42.252660679143212</v>
      </c>
      <c r="S2" s="12">
        <v>8.1020557253435204</v>
      </c>
      <c r="T2" s="12">
        <v>8.3522232398031218</v>
      </c>
      <c r="U2" s="9">
        <v>18.549418346989253</v>
      </c>
      <c r="W2" s="12">
        <f>H2/D2</f>
        <v>0.93154362416107384</v>
      </c>
      <c r="X2" s="9">
        <f>D2/C2</f>
        <v>20.637119113573409</v>
      </c>
      <c r="Y2" s="12">
        <f t="shared" ref="Y2:Y11" si="0">Q2/P2</f>
        <v>5.741842258395045</v>
      </c>
    </row>
    <row r="3" spans="1:25" x14ac:dyDescent="0.25">
      <c r="B3" s="3"/>
      <c r="C3" s="4"/>
      <c r="D3" s="5"/>
      <c r="E3" s="3"/>
      <c r="F3" s="5"/>
      <c r="G3" s="3"/>
      <c r="H3" s="5"/>
      <c r="I3" s="5"/>
      <c r="J3" s="5"/>
      <c r="K3" s="5"/>
      <c r="L3" s="27"/>
      <c r="N3" s="6"/>
      <c r="P3" s="9"/>
      <c r="Q3" s="23"/>
      <c r="R3" s="9"/>
      <c r="S3" s="12"/>
      <c r="T3" s="12"/>
      <c r="U3" s="9"/>
      <c r="W3" s="12"/>
      <c r="X3" s="9"/>
      <c r="Y3" s="12"/>
    </row>
    <row r="4" spans="1:25" x14ac:dyDescent="0.25">
      <c r="A4" s="7" t="s">
        <v>36</v>
      </c>
      <c r="B4" s="3">
        <v>45.432294040090802</v>
      </c>
      <c r="C4" s="4">
        <v>0.39120197334962992</v>
      </c>
      <c r="D4" s="5">
        <v>7.9191967037533191</v>
      </c>
      <c r="E4" s="3">
        <v>12.856799989004054</v>
      </c>
      <c r="F4" s="5">
        <v>0.20088749982818835</v>
      </c>
      <c r="G4" s="3">
        <v>25.449274320339438</v>
      </c>
      <c r="H4" s="5">
        <v>6.7244447310909363</v>
      </c>
      <c r="I4" s="5">
        <v>0.30661776289565584</v>
      </c>
      <c r="J4" s="5">
        <v>9.5157236760720784E-2</v>
      </c>
      <c r="K4" s="5">
        <v>2.1146052613493508E-2</v>
      </c>
      <c r="L4" s="27">
        <v>6.02</v>
      </c>
      <c r="M4" s="2">
        <v>3015.158124894931</v>
      </c>
      <c r="N4" s="6">
        <v>1275.3216050276856</v>
      </c>
      <c r="P4" s="9">
        <v>29.072268368790585</v>
      </c>
      <c r="Q4" s="23">
        <v>171.79352953331656</v>
      </c>
      <c r="R4" s="9">
        <v>62.412391480878632</v>
      </c>
      <c r="S4" s="12">
        <v>8.339500577178093</v>
      </c>
      <c r="T4" s="12">
        <v>8.5059940051794012</v>
      </c>
      <c r="U4" s="9">
        <v>18.329384608697929</v>
      </c>
      <c r="W4" s="12">
        <f>H4/D4</f>
        <v>0.84913217623498005</v>
      </c>
      <c r="X4" s="9">
        <f>D4/C4</f>
        <v>20.243243243243242</v>
      </c>
      <c r="Y4" s="12">
        <f t="shared" ref="Y4" si="1">Q4/P4</f>
        <v>5.9091890372661426</v>
      </c>
    </row>
    <row r="5" spans="1:25" x14ac:dyDescent="0.25">
      <c r="A5" s="7" t="s">
        <v>37</v>
      </c>
      <c r="B5" s="3">
        <v>45.333181484574702</v>
      </c>
      <c r="C5" s="4">
        <v>0.40071200195716178</v>
      </c>
      <c r="D5" s="5">
        <v>8.3411366723188163</v>
      </c>
      <c r="E5" s="3">
        <v>12.506432482136681</v>
      </c>
      <c r="F5" s="5">
        <v>0.21090105366166412</v>
      </c>
      <c r="G5" s="3">
        <v>23.652553168155627</v>
      </c>
      <c r="H5" s="5">
        <v>8.8683893064729755</v>
      </c>
      <c r="I5" s="5">
        <v>5.2725263415416029E-2</v>
      </c>
      <c r="J5" s="5">
        <v>3.1635158049249615E-2</v>
      </c>
      <c r="K5" s="5">
        <v>2.1090105366166411E-2</v>
      </c>
      <c r="L5" s="27">
        <v>5.91</v>
      </c>
      <c r="M5" s="2">
        <v>3041.8123992947467</v>
      </c>
      <c r="N5" s="6">
        <v>1073.9047908283351</v>
      </c>
      <c r="P5" s="9">
        <v>29.666614072362623</v>
      </c>
      <c r="Q5" s="23">
        <v>175.66812199964738</v>
      </c>
      <c r="R5" s="9">
        <v>19.826740159305892</v>
      </c>
      <c r="S5" s="12">
        <v>8.9508617997093332</v>
      </c>
      <c r="T5" s="12">
        <v>8.7538479281080139</v>
      </c>
      <c r="U5" s="9">
        <v>18.976741079241197</v>
      </c>
      <c r="W5" s="12">
        <f>H5/D5</f>
        <v>1.0632111251580276</v>
      </c>
      <c r="X5" s="9">
        <f>D5/C5</f>
        <v>20.815789473684212</v>
      </c>
      <c r="Y5" s="12">
        <f t="shared" ref="Y5" si="2">Q5/P5</f>
        <v>5.9214078684934783</v>
      </c>
    </row>
    <row r="6" spans="1:25" x14ac:dyDescent="0.25">
      <c r="A6" s="7" t="s">
        <v>38</v>
      </c>
      <c r="B6" s="3">
        <v>45.591012919708412</v>
      </c>
      <c r="C6" s="4">
        <v>0.44748083897454038</v>
      </c>
      <c r="D6" s="5">
        <v>9.1265278088528348</v>
      </c>
      <c r="E6" s="3">
        <v>12.435804711036646</v>
      </c>
      <c r="F6" s="5">
        <v>0.24975674733462719</v>
      </c>
      <c r="G6" s="3">
        <v>20.65696431080146</v>
      </c>
      <c r="H6" s="3">
        <v>10.822792384500513</v>
      </c>
      <c r="I6" s="5">
        <v>0.10406531138942801</v>
      </c>
      <c r="J6" s="5">
        <v>3.1219593416828399E-2</v>
      </c>
      <c r="K6" s="5">
        <v>2.08130622778856E-2</v>
      </c>
      <c r="L6" s="27">
        <v>4.8</v>
      </c>
      <c r="M6" s="2">
        <v>2816.0187733821745</v>
      </c>
      <c r="N6" s="6">
        <v>801.39031256016267</v>
      </c>
      <c r="P6" s="9">
        <v>32.234089285261724</v>
      </c>
      <c r="Q6" s="23">
        <v>194.06457975403194</v>
      </c>
      <c r="R6" s="23">
        <v>174.05298823901111</v>
      </c>
      <c r="S6" s="12">
        <v>9.50553832232929</v>
      </c>
      <c r="T6" s="12">
        <v>9.9290379902812589</v>
      </c>
      <c r="U6" s="9">
        <v>22.426943158409017</v>
      </c>
      <c r="W6" s="12">
        <f t="shared" ref="W6:W8" si="3">H6/D6</f>
        <v>1.1858608893956673</v>
      </c>
      <c r="X6" s="9">
        <f t="shared" ref="X6:X8" si="4">D6/C6</f>
        <v>20.395348837209301</v>
      </c>
      <c r="Y6" s="12">
        <f t="shared" ref="Y6:Y8" si="5">Q6/P6</f>
        <v>6.0204765841721297</v>
      </c>
    </row>
    <row r="7" spans="1:25" x14ac:dyDescent="0.25">
      <c r="A7" s="7" t="s">
        <v>46</v>
      </c>
      <c r="B7" s="3">
        <v>46.025206495660626</v>
      </c>
      <c r="C7" s="4">
        <v>0.36006371386398328</v>
      </c>
      <c r="D7" s="5">
        <v>7.3262480744574496</v>
      </c>
      <c r="E7" s="3">
        <v>12.169952945330778</v>
      </c>
      <c r="F7" s="5">
        <v>0.18337143374273346</v>
      </c>
      <c r="G7" s="3">
        <v>25.717694725147858</v>
      </c>
      <c r="H7" s="5">
        <v>7.7681805922897755</v>
      </c>
      <c r="I7" s="5">
        <v>8.3177617099844933E-2</v>
      </c>
      <c r="J7" s="5">
        <v>2.6387158047960262E-2</v>
      </c>
      <c r="K7" s="5">
        <v>1.1551329284267676E-2</v>
      </c>
      <c r="L7" s="27">
        <v>6.4587710743801647</v>
      </c>
      <c r="M7" s="2">
        <v>3101.2135092880599</v>
      </c>
      <c r="N7" s="6">
        <v>1310.8793508224201</v>
      </c>
      <c r="P7" s="9">
        <v>28.335374370062389</v>
      </c>
      <c r="Q7" s="23">
        <v>164.47974461925438</v>
      </c>
      <c r="R7" s="23">
        <v>334.01609345659404</v>
      </c>
      <c r="S7" s="12">
        <v>8.6346236860580774</v>
      </c>
      <c r="T7" s="12">
        <v>7.9304825677065276</v>
      </c>
      <c r="U7" s="9">
        <v>17.806756441058834</v>
      </c>
      <c r="W7" s="12">
        <f t="shared" si="3"/>
        <v>1.060321806379052</v>
      </c>
      <c r="X7" s="9">
        <f t="shared" si="4"/>
        <v>20.347088007943487</v>
      </c>
      <c r="Y7" s="12">
        <f t="shared" si="5"/>
        <v>5.8047493028020378</v>
      </c>
    </row>
    <row r="8" spans="1:25" x14ac:dyDescent="0.25">
      <c r="A8" s="7" t="s">
        <v>47</v>
      </c>
      <c r="B8" s="3">
        <v>45.671500516775581</v>
      </c>
      <c r="C8" s="4">
        <v>0.35017646771691313</v>
      </c>
      <c r="D8" s="5">
        <v>7.3112601896046403</v>
      </c>
      <c r="E8" s="3">
        <v>12.457793124232001</v>
      </c>
      <c r="F8" s="5">
        <v>0.2016167541400409</v>
      </c>
      <c r="G8" s="3">
        <v>27.080313503441282</v>
      </c>
      <c r="H8" s="5">
        <v>5.9105543187369882</v>
      </c>
      <c r="I8" s="5">
        <v>0.28650801904111078</v>
      </c>
      <c r="J8" s="5">
        <v>8.4891264901069852E-2</v>
      </c>
      <c r="K8" s="5">
        <v>2.1222816225267463E-2</v>
      </c>
      <c r="L8" s="27">
        <v>6.39</v>
      </c>
      <c r="M8" s="2">
        <v>2971.3506985489898</v>
      </c>
      <c r="N8" s="6">
        <v>1350.828008175029</v>
      </c>
      <c r="P8" s="9">
        <v>26.398981894550918</v>
      </c>
      <c r="Q8" s="23">
        <v>150.9969059062262</v>
      </c>
      <c r="R8" s="9">
        <v>48.6740656174143</v>
      </c>
      <c r="S8" s="12">
        <v>7.5495878796036395</v>
      </c>
      <c r="T8" s="12">
        <v>7.571746047767931</v>
      </c>
      <c r="U8" s="9">
        <v>15.806308922338788</v>
      </c>
      <c r="W8" s="12">
        <f t="shared" si="3"/>
        <v>0.80841799709724238</v>
      </c>
      <c r="X8" s="9">
        <f t="shared" si="4"/>
        <v>20.878787878787879</v>
      </c>
      <c r="Y8" s="12">
        <f t="shared" si="5"/>
        <v>5.7198003509898188</v>
      </c>
    </row>
    <row r="9" spans="1:25" x14ac:dyDescent="0.25">
      <c r="A9" s="7" t="s">
        <v>48</v>
      </c>
      <c r="B9" s="3">
        <v>45.21545565942327</v>
      </c>
      <c r="C9" s="4">
        <v>0.321056489889396</v>
      </c>
      <c r="D9" s="5">
        <v>6.3997260317952946</v>
      </c>
      <c r="E9" s="3">
        <v>11.065747018187849</v>
      </c>
      <c r="F9" s="5">
        <v>0.160528244944698</v>
      </c>
      <c r="G9" s="3">
        <v>29.986676155669588</v>
      </c>
      <c r="H9" s="3">
        <v>5.9609488289464529</v>
      </c>
      <c r="I9" s="5">
        <v>0.23544142591889042</v>
      </c>
      <c r="J9" s="5">
        <v>6.4211297977879209E-2</v>
      </c>
      <c r="K9" s="5">
        <v>2.1403765992626403E-2</v>
      </c>
      <c r="L9" s="27">
        <v>7.16</v>
      </c>
      <c r="M9" s="2">
        <v>2440.498707747628</v>
      </c>
      <c r="N9" s="6">
        <v>1666.7707603152771</v>
      </c>
      <c r="P9" s="9">
        <v>22.709789332815195</v>
      </c>
      <c r="Q9" s="23">
        <v>129.184130906066</v>
      </c>
      <c r="R9" s="9">
        <v>46.290390410560249</v>
      </c>
      <c r="S9" s="12">
        <v>6.8626834609060241</v>
      </c>
      <c r="T9" s="12">
        <v>6.7042556858258999</v>
      </c>
      <c r="U9" s="9">
        <v>16.908883844506573</v>
      </c>
      <c r="W9" s="12">
        <f t="shared" ref="W9" si="6">H9/D9</f>
        <v>0.93143812709030094</v>
      </c>
      <c r="X9" s="9">
        <f t="shared" ref="X9" si="7">D9/C9</f>
        <v>19.933333333333337</v>
      </c>
      <c r="Y9" s="12">
        <f t="shared" ref="Y9" si="8">Q9/P9</f>
        <v>5.6884777314687591</v>
      </c>
    </row>
    <row r="10" spans="1:25" x14ac:dyDescent="0.25">
      <c r="B10" s="3"/>
      <c r="C10" s="4"/>
      <c r="D10" s="5"/>
      <c r="E10" s="3"/>
      <c r="F10" s="5"/>
      <c r="G10" s="3"/>
      <c r="H10" s="5"/>
      <c r="I10" s="5"/>
      <c r="J10" s="5"/>
      <c r="K10" s="5"/>
      <c r="L10" s="27"/>
      <c r="N10" s="6"/>
      <c r="P10" s="9"/>
      <c r="Q10" s="23"/>
      <c r="R10" s="9"/>
      <c r="S10" s="12"/>
      <c r="T10" s="12"/>
      <c r="U10" s="12"/>
      <c r="W10" s="12"/>
      <c r="X10" s="9"/>
      <c r="Y10" s="12"/>
    </row>
    <row r="11" spans="1:25" x14ac:dyDescent="0.25">
      <c r="A11" s="7" t="s">
        <v>39</v>
      </c>
      <c r="B11" s="3">
        <v>44.002255268793718</v>
      </c>
      <c r="C11" s="4">
        <v>0.17828211808070385</v>
      </c>
      <c r="D11" s="5">
        <v>3.6770686854145165</v>
      </c>
      <c r="E11" s="3">
        <v>10.017226509659547</v>
      </c>
      <c r="F11" s="5">
        <v>0.1225689561804839</v>
      </c>
      <c r="G11" s="3">
        <v>39.701199170096743</v>
      </c>
      <c r="H11" s="5">
        <v>1.6045390627263345</v>
      </c>
      <c r="I11" s="5">
        <v>5.5713161900219958E-2</v>
      </c>
      <c r="J11" s="5">
        <v>2.2285264760087981E-2</v>
      </c>
      <c r="K11" s="5">
        <v>1.1142632380043991E-2</v>
      </c>
      <c r="L11" s="50">
        <v>11.38</v>
      </c>
      <c r="M11" s="2">
        <v>2005.0565265740638</v>
      </c>
      <c r="N11" s="6">
        <v>2472.6606600449713</v>
      </c>
      <c r="P11" s="9">
        <v>13.796205254004912</v>
      </c>
      <c r="Q11" s="9">
        <v>74.908936403184086</v>
      </c>
      <c r="R11" s="12">
        <v>2.9350653190567244</v>
      </c>
      <c r="S11" s="12">
        <v>3.5726667823185165</v>
      </c>
      <c r="T11" s="12">
        <v>3.512530105973191</v>
      </c>
      <c r="U11" s="12">
        <v>7.7363445058250759</v>
      </c>
      <c r="W11" s="12">
        <f t="shared" ref="W11" si="9">H11/D11</f>
        <v>0.4363636363636364</v>
      </c>
      <c r="X11" s="9">
        <f t="shared" ref="X11" si="10">D11/C11</f>
        <v>20.624999999999996</v>
      </c>
      <c r="Y11" s="12">
        <f t="shared" si="0"/>
        <v>5.4296768585288122</v>
      </c>
    </row>
    <row r="12" spans="1:25" x14ac:dyDescent="0.25">
      <c r="A12" s="7" t="s">
        <v>40</v>
      </c>
      <c r="B12" s="3">
        <v>43.898719611766346</v>
      </c>
      <c r="C12" s="4">
        <v>0.22457323065702636</v>
      </c>
      <c r="D12" s="5">
        <v>4.5663223566928695</v>
      </c>
      <c r="E12" s="3">
        <v>10.116489342930809</v>
      </c>
      <c r="F12" s="5">
        <v>0.16040945046930455</v>
      </c>
      <c r="G12" s="3">
        <v>36.412945256532133</v>
      </c>
      <c r="H12" s="5">
        <v>3.8926026647217906</v>
      </c>
      <c r="I12" s="5">
        <v>9.6245670281582735E-2</v>
      </c>
      <c r="J12" s="5">
        <v>4.2775853458481214E-2</v>
      </c>
      <c r="K12" s="5">
        <v>1.0693963364620303E-2</v>
      </c>
      <c r="L12" s="27">
        <v>7.79</v>
      </c>
      <c r="M12" s="2">
        <v>2168.7024051793001</v>
      </c>
      <c r="N12" s="6">
        <v>2159.3019943171998</v>
      </c>
      <c r="P12" s="9">
        <v>17.111970214812754</v>
      </c>
      <c r="Q12" s="9">
        <v>97.932774734156112</v>
      </c>
      <c r="R12" s="9">
        <v>27.3900619598598</v>
      </c>
      <c r="S12" s="12">
        <v>4.6109042355257115</v>
      </c>
      <c r="T12" s="12">
        <v>4.6960063869334645</v>
      </c>
      <c r="U12" s="12">
        <v>9.760549880866721</v>
      </c>
      <c r="W12" s="12">
        <f t="shared" ref="W12:W13" si="11">H12/D12</f>
        <v>0.85245901639344268</v>
      </c>
      <c r="X12" s="9">
        <f t="shared" ref="X12:X13" si="12">D12/C12</f>
        <v>20.333333333333332</v>
      </c>
      <c r="Y12" s="12">
        <f t="shared" ref="Y12:Y13" si="13">Q12/P12</f>
        <v>5.7230566384098704</v>
      </c>
    </row>
    <row r="13" spans="1:25" x14ac:dyDescent="0.25">
      <c r="A13" s="7" t="s">
        <v>41</v>
      </c>
      <c r="B13" s="3">
        <v>44.426771390231039</v>
      </c>
      <c r="C13" s="4">
        <v>0.23579951039447111</v>
      </c>
      <c r="D13" s="5">
        <v>4.8767626013401975</v>
      </c>
      <c r="E13" s="3">
        <v>10.50379637211735</v>
      </c>
      <c r="F13" s="5">
        <v>0.15005423388739073</v>
      </c>
      <c r="G13" s="3">
        <v>35.359208399607283</v>
      </c>
      <c r="H13" s="5">
        <v>3.6548924111143024</v>
      </c>
      <c r="I13" s="5">
        <v>0.13933607432400566</v>
      </c>
      <c r="J13" s="5">
        <v>4.28726382535402E-2</v>
      </c>
      <c r="K13" s="5">
        <v>1.071815956338505E-2</v>
      </c>
      <c r="L13" s="27">
        <v>7.62</v>
      </c>
      <c r="M13" s="2">
        <v>2311.4765765340899</v>
      </c>
      <c r="N13" s="6">
        <v>2118.4173994315001</v>
      </c>
      <c r="P13" s="9">
        <v>18.527964682973284</v>
      </c>
      <c r="Q13" s="23">
        <v>106.4625273909607</v>
      </c>
      <c r="R13" s="9">
        <v>26.575129912525117</v>
      </c>
      <c r="S13" s="12">
        <v>5.1852505287885799</v>
      </c>
      <c r="T13" s="12">
        <v>5.095660028840566</v>
      </c>
      <c r="U13" s="9">
        <v>10.97136617732011</v>
      </c>
      <c r="W13" s="12">
        <f t="shared" si="11"/>
        <v>0.74945054945054956</v>
      </c>
      <c r="X13" s="9">
        <f t="shared" si="12"/>
        <v>20.68181818181818</v>
      </c>
      <c r="Y13" s="12">
        <f t="shared" si="13"/>
        <v>5.746045462230235</v>
      </c>
    </row>
    <row r="15" spans="1:25" x14ac:dyDescent="0.25">
      <c r="A15" s="7" t="s">
        <v>42</v>
      </c>
      <c r="B15" s="8"/>
      <c r="C15" s="8"/>
      <c r="D15" s="8"/>
      <c r="E15" s="8"/>
      <c r="F15" s="8"/>
      <c r="G15" s="9"/>
      <c r="H15" s="8"/>
      <c r="I15" s="7"/>
      <c r="J15" s="7"/>
      <c r="K15" s="7"/>
      <c r="L15" s="30"/>
      <c r="M15" s="7"/>
      <c r="N15" s="7"/>
      <c r="O15" s="34"/>
      <c r="P15" s="12">
        <v>4.4306731516887927</v>
      </c>
      <c r="Q15" s="12">
        <v>5.9549826109567654</v>
      </c>
      <c r="R15" s="12">
        <v>2.760807064053127</v>
      </c>
      <c r="S15" s="10">
        <v>7.7286559965271201E-2</v>
      </c>
      <c r="T15" s="10">
        <v>6.5092689859744313E-2</v>
      </c>
      <c r="U15" s="10"/>
      <c r="V15" s="34"/>
      <c r="W15" s="19"/>
      <c r="X15" s="19"/>
      <c r="Y15" s="12"/>
    </row>
    <row r="16" spans="1:25" x14ac:dyDescent="0.25">
      <c r="A16" s="13" t="s">
        <v>43</v>
      </c>
      <c r="B16" s="14"/>
      <c r="C16" s="15"/>
      <c r="D16" s="16"/>
      <c r="E16" s="14"/>
      <c r="F16" s="16"/>
      <c r="G16" s="9"/>
      <c r="H16" s="16"/>
      <c r="I16" s="16"/>
      <c r="J16" s="16"/>
      <c r="K16" s="16"/>
      <c r="L16" s="29"/>
      <c r="M16" s="18"/>
      <c r="N16" s="18"/>
      <c r="O16" s="34"/>
      <c r="P16" s="12">
        <v>4.328783758502734</v>
      </c>
      <c r="Q16" s="12">
        <v>5.6237188581564164</v>
      </c>
      <c r="R16" s="12">
        <v>2.4324079303597044</v>
      </c>
      <c r="S16" s="10">
        <v>6.8659693253043816E-2</v>
      </c>
      <c r="T16" s="10">
        <v>5.1937112659151109E-2</v>
      </c>
      <c r="U16" s="10"/>
      <c r="V16" s="34"/>
      <c r="W16" s="19"/>
      <c r="X16" s="19"/>
      <c r="Y16" s="5"/>
    </row>
    <row r="17" spans="1:25" x14ac:dyDescent="0.25">
      <c r="A17" s="13" t="s">
        <v>49</v>
      </c>
      <c r="B17" s="14"/>
      <c r="C17" s="15"/>
      <c r="D17" s="16"/>
      <c r="E17" s="14"/>
      <c r="F17" s="16"/>
      <c r="G17" s="9"/>
      <c r="H17" s="16"/>
      <c r="I17" s="16"/>
      <c r="J17" s="16"/>
      <c r="K17" s="16"/>
      <c r="L17" s="29"/>
      <c r="M17" s="18"/>
      <c r="N17" s="18"/>
      <c r="O17" s="34"/>
      <c r="P17" s="12">
        <v>5.7926536416130912</v>
      </c>
      <c r="Q17" s="12">
        <v>5.8439067676288943</v>
      </c>
      <c r="R17" s="12">
        <v>3.3144334836449727</v>
      </c>
      <c r="S17" s="10">
        <v>0.11188462207411093</v>
      </c>
      <c r="T17" s="10">
        <v>6.6593349149110012E-2</v>
      </c>
      <c r="U17" s="10"/>
      <c r="V17" s="34"/>
      <c r="W17" s="19"/>
      <c r="X17" s="19"/>
      <c r="Y17" s="5"/>
    </row>
    <row r="18" spans="1:25" x14ac:dyDescent="0.25">
      <c r="A18" s="13"/>
      <c r="B18" s="14"/>
      <c r="C18" s="15"/>
      <c r="D18" s="16"/>
      <c r="E18" s="14"/>
      <c r="F18" s="16"/>
      <c r="G18" s="9"/>
      <c r="H18" s="16"/>
      <c r="I18" s="16"/>
      <c r="J18" s="16"/>
      <c r="K18" s="16"/>
      <c r="L18" s="29"/>
      <c r="M18" s="18"/>
      <c r="N18" s="18"/>
      <c r="O18" s="34"/>
      <c r="P18" s="12"/>
      <c r="Q18" s="12"/>
      <c r="R18" s="12"/>
      <c r="S18" s="10"/>
      <c r="T18" s="10"/>
      <c r="U18" s="10"/>
      <c r="V18" s="34"/>
      <c r="W18" s="19"/>
      <c r="X18" s="19"/>
      <c r="Y18" s="5"/>
    </row>
    <row r="19" spans="1:25" x14ac:dyDescent="0.25">
      <c r="A19" s="13"/>
      <c r="B19" s="14"/>
      <c r="C19" s="15"/>
      <c r="D19" s="16"/>
      <c r="E19" s="14"/>
      <c r="F19" s="16"/>
      <c r="G19" s="14"/>
      <c r="H19" s="16"/>
      <c r="I19" s="16"/>
      <c r="J19" s="16"/>
      <c r="K19" s="16"/>
      <c r="L19" s="29"/>
      <c r="M19" s="18"/>
      <c r="N19" s="18"/>
      <c r="O19" s="34"/>
      <c r="P19" s="10"/>
      <c r="Q19" s="10"/>
      <c r="R19" s="10"/>
      <c r="S19" s="10"/>
      <c r="T19" s="10"/>
      <c r="U19" s="10"/>
      <c r="V19" s="34"/>
      <c r="W19" s="19"/>
      <c r="X19" s="19"/>
      <c r="Y19" s="5"/>
    </row>
    <row r="20" spans="1:25" x14ac:dyDescent="0.25">
      <c r="A20" s="11" t="s">
        <v>15</v>
      </c>
      <c r="L20" s="27"/>
      <c r="W20" s="21"/>
      <c r="X20" s="25"/>
      <c r="Y20" s="21"/>
    </row>
    <row r="21" spans="1:25" x14ac:dyDescent="0.25">
      <c r="A21" s="11" t="s">
        <v>16</v>
      </c>
      <c r="L21" s="27"/>
      <c r="W21" s="21"/>
      <c r="X21" s="25"/>
      <c r="Y21" s="21"/>
    </row>
    <row r="22" spans="1:25" x14ac:dyDescent="0.25">
      <c r="A22" s="17"/>
      <c r="B22" s="14"/>
      <c r="C22" s="15"/>
      <c r="D22" s="16"/>
      <c r="E22" s="14"/>
      <c r="F22" s="16"/>
      <c r="G22" s="14"/>
      <c r="H22" s="16"/>
      <c r="I22" s="16"/>
      <c r="J22" s="16"/>
      <c r="K22" s="16"/>
      <c r="L22" s="29"/>
      <c r="M22" s="18"/>
      <c r="N22" s="18"/>
      <c r="O22" s="35"/>
      <c r="P22" s="36"/>
      <c r="Q22" s="36"/>
      <c r="R22" s="36"/>
      <c r="S22" s="36"/>
      <c r="T22" s="36"/>
      <c r="U22" s="36"/>
      <c r="V22" s="35"/>
      <c r="W22" s="20"/>
      <c r="X22" s="20"/>
      <c r="Y22" s="5"/>
    </row>
    <row r="23" spans="1:25" x14ac:dyDescent="0.25">
      <c r="A23" s="17"/>
      <c r="B23" s="14"/>
      <c r="C23" s="15"/>
      <c r="D23" s="16"/>
      <c r="E23" s="14"/>
      <c r="F23" s="16"/>
      <c r="G23" s="14"/>
      <c r="H23" s="16"/>
      <c r="I23" s="16"/>
      <c r="J23" s="16"/>
      <c r="K23" s="16"/>
      <c r="L23" s="29"/>
      <c r="M23" s="18"/>
      <c r="N23" s="18"/>
      <c r="O23" s="35"/>
      <c r="P23" s="36"/>
      <c r="Q23" s="36"/>
      <c r="R23" s="36"/>
      <c r="S23" s="36"/>
      <c r="T23" s="36"/>
      <c r="U23" s="36"/>
      <c r="V23" s="35"/>
      <c r="W23" s="20"/>
      <c r="X23" s="20"/>
      <c r="Y23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U40"/>
  <sheetViews>
    <sheetView tabSelected="1" zoomScale="150" zoomScaleNormal="150" workbookViewId="0">
      <pane xSplit="1" ySplit="1" topLeftCell="B23" activePane="bottomRight" state="frozenSplit"/>
      <selection pane="topRight" activeCell="B1" sqref="B1"/>
      <selection pane="bottomLeft"/>
      <selection pane="bottomRight" activeCell="A32" sqref="A32"/>
    </sheetView>
  </sheetViews>
  <sheetFormatPr defaultColWidth="11.42578125" defaultRowHeight="15.75" x14ac:dyDescent="0.25"/>
  <cols>
    <col min="1" max="1" width="17.85546875" style="1" customWidth="1"/>
    <col min="2" max="5" width="9.28515625" style="1" customWidth="1"/>
    <col min="6" max="6" width="5.140625" style="22" customWidth="1"/>
    <col min="7" max="10" width="9.7109375" style="2" customWidth="1"/>
    <col min="11" max="11" width="7.7109375" style="22" customWidth="1"/>
    <col min="12" max="15" width="8.42578125" style="2" customWidth="1"/>
    <col min="16" max="16" width="7.7109375" style="22" customWidth="1"/>
    <col min="17" max="20" width="7.7109375" style="2" customWidth="1"/>
    <col min="21" max="21" width="7.7109375" style="22" customWidth="1"/>
    <col min="22" max="16384" width="11.42578125" style="1"/>
  </cols>
  <sheetData>
    <row r="1" spans="1:21" s="30" customFormat="1" ht="18.75" x14ac:dyDescent="0.35">
      <c r="A1" s="30" t="s">
        <v>0</v>
      </c>
      <c r="B1" s="26" t="s">
        <v>35</v>
      </c>
      <c r="C1" s="26" t="s">
        <v>26</v>
      </c>
      <c r="D1" s="26" t="s">
        <v>2</v>
      </c>
      <c r="E1" s="26" t="s">
        <v>26</v>
      </c>
      <c r="F1" s="26"/>
      <c r="G1" s="26" t="s">
        <v>27</v>
      </c>
      <c r="H1" s="26" t="s">
        <v>26</v>
      </c>
      <c r="I1" s="26" t="s">
        <v>2</v>
      </c>
      <c r="J1" s="26" t="s">
        <v>26</v>
      </c>
      <c r="K1" s="26"/>
      <c r="L1" s="26" t="s">
        <v>28</v>
      </c>
      <c r="M1" s="26" t="s">
        <v>26</v>
      </c>
      <c r="N1" s="26" t="s">
        <v>2</v>
      </c>
      <c r="O1" s="26" t="s">
        <v>26</v>
      </c>
      <c r="P1" s="26"/>
      <c r="Q1" s="26" t="s">
        <v>17</v>
      </c>
      <c r="R1" s="26" t="s">
        <v>26</v>
      </c>
      <c r="S1" s="26" t="s">
        <v>2</v>
      </c>
      <c r="T1" s="26" t="s">
        <v>26</v>
      </c>
      <c r="U1" s="26"/>
    </row>
    <row r="2" spans="1:21" x14ac:dyDescent="0.25">
      <c r="A2" s="7" t="str">
        <f>'MjTr Data ALX'!A2</f>
        <v xml:space="preserve">ALX21               </v>
      </c>
      <c r="B2" s="9">
        <f>'MjTr Data ALX'!Q2</f>
        <v>164.32063020254958</v>
      </c>
      <c r="C2" s="9">
        <f t="shared" ref="C2" si="0">B2/20</f>
        <v>8.216031510127479</v>
      </c>
      <c r="D2" s="24">
        <f>'MjTr Data ALX'!$G2</f>
        <v>26.7</v>
      </c>
      <c r="E2" s="12">
        <f>D2/50</f>
        <v>0.53400000000000003</v>
      </c>
      <c r="G2" s="9">
        <f>'MjTr Data ALX'!P2</f>
        <v>28.618102484842616</v>
      </c>
      <c r="H2" s="9">
        <f t="shared" ref="H2" si="1">G2/20</f>
        <v>1.4309051242421309</v>
      </c>
      <c r="I2" s="24">
        <f>'MjTr Data ALX'!$G2</f>
        <v>26.7</v>
      </c>
      <c r="J2" s="12">
        <f>I2/50</f>
        <v>0.53400000000000003</v>
      </c>
      <c r="L2" s="12">
        <f>'MjTr Data ALX'!S2</f>
        <v>8.1020557253435204</v>
      </c>
      <c r="M2" s="12">
        <f t="shared" ref="M2" si="2">L2/20</f>
        <v>0.405102786267176</v>
      </c>
      <c r="N2" s="24">
        <f>'MjTr Data ALX'!$G2</f>
        <v>26.7</v>
      </c>
      <c r="O2" s="12">
        <f>N2/50</f>
        <v>0.53400000000000003</v>
      </c>
      <c r="Q2" s="12">
        <f>'MjTr Data ALX'!T2</f>
        <v>8.3522232398031218</v>
      </c>
      <c r="R2" s="12">
        <f t="shared" ref="R2" si="3">Q2/20</f>
        <v>0.41761116199015608</v>
      </c>
      <c r="S2" s="24">
        <f>'MjTr Data ALX'!$G2</f>
        <v>26.7</v>
      </c>
      <c r="T2" s="12">
        <f>S2/50</f>
        <v>0.53400000000000003</v>
      </c>
    </row>
    <row r="3" spans="1:21" x14ac:dyDescent="0.25">
      <c r="A3" s="7"/>
      <c r="B3" s="9"/>
      <c r="C3" s="9"/>
      <c r="D3" s="24"/>
      <c r="E3" s="12"/>
      <c r="G3" s="9"/>
      <c r="H3" s="9"/>
      <c r="I3" s="24"/>
      <c r="J3" s="12"/>
      <c r="L3" s="12"/>
      <c r="M3" s="12"/>
      <c r="N3" s="24"/>
      <c r="O3" s="12"/>
      <c r="Q3" s="12"/>
      <c r="R3" s="12"/>
      <c r="S3" s="24"/>
      <c r="T3" s="12"/>
    </row>
    <row r="4" spans="1:21" x14ac:dyDescent="0.25">
      <c r="A4" s="7" t="str">
        <f>'MjTr Data ALX'!A4</f>
        <v xml:space="preserve">ALX02               </v>
      </c>
      <c r="B4" s="9">
        <f>'MjTr Data ALX'!Q4</f>
        <v>171.79352953331656</v>
      </c>
      <c r="C4" s="9">
        <f t="shared" ref="C4" si="4">B4/20</f>
        <v>8.5896764766658276</v>
      </c>
      <c r="D4" s="24">
        <f>'MjTr Data ALX'!$G4</f>
        <v>25.449274320339438</v>
      </c>
      <c r="E4" s="12">
        <f t="shared" ref="E4:E13" si="5">D4/50</f>
        <v>0.50898548640678876</v>
      </c>
      <c r="G4" s="9">
        <f>'MjTr Data ALX'!P4</f>
        <v>29.072268368790585</v>
      </c>
      <c r="H4" s="9">
        <f t="shared" ref="H4:H8" si="6">G4/20</f>
        <v>1.4536134184395293</v>
      </c>
      <c r="I4" s="24">
        <f>'MjTr Data ALX'!$G4</f>
        <v>25.449274320339438</v>
      </c>
      <c r="J4" s="12">
        <f t="shared" ref="J4:J13" si="7">I4/50</f>
        <v>0.50898548640678876</v>
      </c>
      <c r="L4" s="12">
        <f>'MjTr Data ALX'!S4</f>
        <v>8.339500577178093</v>
      </c>
      <c r="M4" s="12">
        <f t="shared" ref="M4:M8" si="8">L4/20</f>
        <v>0.41697502885890464</v>
      </c>
      <c r="N4" s="24">
        <f>'MjTr Data ALX'!$G4</f>
        <v>25.449274320339438</v>
      </c>
      <c r="O4" s="12">
        <f t="shared" ref="O4:O13" si="9">N4/50</f>
        <v>0.50898548640678876</v>
      </c>
      <c r="Q4" s="12">
        <f>'MjTr Data ALX'!T4</f>
        <v>8.5059940051794012</v>
      </c>
      <c r="R4" s="12">
        <f t="shared" ref="R4:R8" si="10">Q4/20</f>
        <v>0.42529970025897007</v>
      </c>
      <c r="S4" s="24">
        <f>'MjTr Data ALX'!$G4</f>
        <v>25.449274320339438</v>
      </c>
      <c r="T4" s="12">
        <f t="shared" ref="T4:T13" si="11">S4/50</f>
        <v>0.50898548640678876</v>
      </c>
    </row>
    <row r="5" spans="1:21" x14ac:dyDescent="0.25">
      <c r="A5" s="7" t="str">
        <f>'MjTr Data ALX'!A5</f>
        <v xml:space="preserve">ALX07               </v>
      </c>
      <c r="B5" s="9">
        <f>'MjTr Data ALX'!Q5</f>
        <v>175.66812199964738</v>
      </c>
      <c r="C5" s="9">
        <f t="shared" ref="C5:C13" si="12">B5/20</f>
        <v>8.7834060999823684</v>
      </c>
      <c r="D5" s="24">
        <f>'MjTr Data ALX'!$G5</f>
        <v>23.652553168155627</v>
      </c>
      <c r="E5" s="12">
        <f t="shared" si="5"/>
        <v>0.47305106336311253</v>
      </c>
      <c r="G5" s="9">
        <f>'MjTr Data ALX'!P5</f>
        <v>29.666614072362623</v>
      </c>
      <c r="H5" s="9">
        <f t="shared" si="6"/>
        <v>1.4833307036181311</v>
      </c>
      <c r="I5" s="24">
        <f>'MjTr Data ALX'!$G5</f>
        <v>23.652553168155627</v>
      </c>
      <c r="J5" s="12">
        <f t="shared" si="7"/>
        <v>0.47305106336311253</v>
      </c>
      <c r="L5" s="12">
        <f>'MjTr Data ALX'!S5</f>
        <v>8.9508617997093332</v>
      </c>
      <c r="M5" s="12">
        <f t="shared" si="8"/>
        <v>0.44754308998546666</v>
      </c>
      <c r="N5" s="24">
        <f>'MjTr Data ALX'!$G5</f>
        <v>23.652553168155627</v>
      </c>
      <c r="O5" s="12">
        <f t="shared" si="9"/>
        <v>0.47305106336311253</v>
      </c>
      <c r="Q5" s="12">
        <f>'MjTr Data ALX'!T5</f>
        <v>8.7538479281080139</v>
      </c>
      <c r="R5" s="12">
        <f t="shared" si="10"/>
        <v>0.4376923964054007</v>
      </c>
      <c r="S5" s="24">
        <f>'MjTr Data ALX'!$G5</f>
        <v>23.652553168155627</v>
      </c>
      <c r="T5" s="12">
        <f t="shared" si="11"/>
        <v>0.47305106336311253</v>
      </c>
    </row>
    <row r="6" spans="1:21" x14ac:dyDescent="0.25">
      <c r="A6" s="7" t="str">
        <f>'MjTr Data ALX'!A6</f>
        <v xml:space="preserve">ALX12               </v>
      </c>
      <c r="B6" s="9">
        <f>'MjTr Data ALX'!Q6</f>
        <v>194.06457975403194</v>
      </c>
      <c r="C6" s="9">
        <f t="shared" si="12"/>
        <v>9.7032289877015963</v>
      </c>
      <c r="D6" s="24">
        <f>'MjTr Data ALX'!$G6</f>
        <v>20.65696431080146</v>
      </c>
      <c r="E6" s="12">
        <f t="shared" si="5"/>
        <v>0.41313928621602919</v>
      </c>
      <c r="G6" s="9">
        <f>'MjTr Data ALX'!P6</f>
        <v>32.234089285261724</v>
      </c>
      <c r="H6" s="9">
        <f t="shared" si="6"/>
        <v>1.6117044642630862</v>
      </c>
      <c r="I6" s="24">
        <f>'MjTr Data ALX'!$G6</f>
        <v>20.65696431080146</v>
      </c>
      <c r="J6" s="12">
        <f t="shared" si="7"/>
        <v>0.41313928621602919</v>
      </c>
      <c r="L6" s="12">
        <f>'MjTr Data ALX'!S6</f>
        <v>9.50553832232929</v>
      </c>
      <c r="M6" s="12">
        <f t="shared" si="8"/>
        <v>0.4752769161164645</v>
      </c>
      <c r="N6" s="24">
        <f>'MjTr Data ALX'!$G6</f>
        <v>20.65696431080146</v>
      </c>
      <c r="O6" s="12">
        <f t="shared" si="9"/>
        <v>0.41313928621602919</v>
      </c>
      <c r="Q6" s="12">
        <f>'MjTr Data ALX'!T6</f>
        <v>9.9290379902812589</v>
      </c>
      <c r="R6" s="12">
        <f t="shared" si="10"/>
        <v>0.49645189951406293</v>
      </c>
      <c r="S6" s="24">
        <f>'MjTr Data ALX'!$G6</f>
        <v>20.65696431080146</v>
      </c>
      <c r="T6" s="12">
        <f t="shared" si="11"/>
        <v>0.41313928621602919</v>
      </c>
    </row>
    <row r="7" spans="1:21" x14ac:dyDescent="0.25">
      <c r="A7" s="7" t="str">
        <f>'MjTr Data ALX'!A7</f>
        <v>ALX14</v>
      </c>
      <c r="B7" s="9">
        <f>'MjTr Data ALX'!Q7</f>
        <v>164.47974461925438</v>
      </c>
      <c r="C7" s="9">
        <f t="shared" ref="C7:C8" si="13">B7/20</f>
        <v>8.2239872309627184</v>
      </c>
      <c r="D7" s="24">
        <f>'MjTr Data ALX'!$G7</f>
        <v>25.717694725147858</v>
      </c>
      <c r="E7" s="12">
        <f t="shared" si="5"/>
        <v>0.51435389450295721</v>
      </c>
      <c r="G7" s="9">
        <f>'MjTr Data ALX'!P7</f>
        <v>28.335374370062389</v>
      </c>
      <c r="H7" s="9">
        <f t="shared" si="6"/>
        <v>1.4167687185031195</v>
      </c>
      <c r="I7" s="24">
        <f>'MjTr Data ALX'!$G7</f>
        <v>25.717694725147858</v>
      </c>
      <c r="J7" s="12">
        <f t="shared" si="7"/>
        <v>0.51435389450295721</v>
      </c>
      <c r="L7" s="12">
        <f>'MjTr Data ALX'!S7</f>
        <v>8.6346236860580774</v>
      </c>
      <c r="M7" s="12">
        <f t="shared" si="8"/>
        <v>0.43173118430290386</v>
      </c>
      <c r="N7" s="24">
        <f>'MjTr Data ALX'!$G7</f>
        <v>25.717694725147858</v>
      </c>
      <c r="O7" s="12">
        <f t="shared" si="9"/>
        <v>0.51435389450295721</v>
      </c>
      <c r="Q7" s="12">
        <f>'MjTr Data ALX'!T7</f>
        <v>7.9304825677065276</v>
      </c>
      <c r="R7" s="12">
        <f t="shared" si="10"/>
        <v>0.39652412838532636</v>
      </c>
      <c r="S7" s="24">
        <f>'MjTr Data ALX'!$G7</f>
        <v>25.717694725147858</v>
      </c>
      <c r="T7" s="12">
        <f t="shared" si="11"/>
        <v>0.51435389450295721</v>
      </c>
    </row>
    <row r="8" spans="1:21" x14ac:dyDescent="0.25">
      <c r="A8" s="7" t="str">
        <f>'MjTr Data ALX'!A8</f>
        <v>ALX15</v>
      </c>
      <c r="B8" s="9">
        <f>'MjTr Data ALX'!Q8</f>
        <v>150.9969059062262</v>
      </c>
      <c r="C8" s="9">
        <f t="shared" si="13"/>
        <v>7.54984529531131</v>
      </c>
      <c r="D8" s="24">
        <f>'MjTr Data ALX'!$G8</f>
        <v>27.080313503441282</v>
      </c>
      <c r="E8" s="12">
        <f t="shared" si="5"/>
        <v>0.54160627006882567</v>
      </c>
      <c r="G8" s="9">
        <f>'MjTr Data ALX'!P8</f>
        <v>26.398981894550918</v>
      </c>
      <c r="H8" s="9">
        <f t="shared" si="6"/>
        <v>1.3199490947275458</v>
      </c>
      <c r="I8" s="24">
        <f>'MjTr Data ALX'!$G8</f>
        <v>27.080313503441282</v>
      </c>
      <c r="J8" s="12">
        <f t="shared" si="7"/>
        <v>0.54160627006882567</v>
      </c>
      <c r="L8" s="12">
        <f>'MjTr Data ALX'!S8</f>
        <v>7.5495878796036395</v>
      </c>
      <c r="M8" s="12">
        <f t="shared" si="8"/>
        <v>0.37747939398018199</v>
      </c>
      <c r="N8" s="24">
        <f>'MjTr Data ALX'!$G8</f>
        <v>27.080313503441282</v>
      </c>
      <c r="O8" s="12">
        <f t="shared" si="9"/>
        <v>0.54160627006882567</v>
      </c>
      <c r="Q8" s="12">
        <f>'MjTr Data ALX'!T8</f>
        <v>7.571746047767931</v>
      </c>
      <c r="R8" s="12">
        <f t="shared" si="10"/>
        <v>0.37858730238839655</v>
      </c>
      <c r="S8" s="24">
        <f>'MjTr Data ALX'!$G8</f>
        <v>27.080313503441282</v>
      </c>
      <c r="T8" s="12">
        <f t="shared" si="11"/>
        <v>0.54160627006882567</v>
      </c>
    </row>
    <row r="9" spans="1:21" x14ac:dyDescent="0.25">
      <c r="A9" s="7" t="str">
        <f>'MjTr Data ALX'!A9</f>
        <v>ALX26</v>
      </c>
      <c r="B9" s="9">
        <f>'MjTr Data ALX'!Q9</f>
        <v>129.184130906066</v>
      </c>
      <c r="C9" s="9">
        <f t="shared" ref="C9" si="14">B9/20</f>
        <v>6.4592065453033003</v>
      </c>
      <c r="D9" s="24">
        <f>'MjTr Data ALX'!$G9</f>
        <v>29.986676155669588</v>
      </c>
      <c r="E9" s="12">
        <f t="shared" si="5"/>
        <v>0.59973352311339179</v>
      </c>
      <c r="G9" s="9">
        <f>'MjTr Data ALX'!P9</f>
        <v>22.709789332815195</v>
      </c>
      <c r="H9" s="9">
        <f t="shared" ref="H9" si="15">G9/20</f>
        <v>1.1354894666407598</v>
      </c>
      <c r="I9" s="24">
        <f>'MjTr Data ALX'!$G9</f>
        <v>29.986676155669588</v>
      </c>
      <c r="J9" s="12">
        <f t="shared" si="7"/>
        <v>0.59973352311339179</v>
      </c>
      <c r="L9" s="12">
        <f>'MjTr Data ALX'!S9</f>
        <v>6.8626834609060241</v>
      </c>
      <c r="M9" s="12">
        <f t="shared" ref="M9" si="16">L9/20</f>
        <v>0.34313417304530119</v>
      </c>
      <c r="N9" s="24">
        <f>'MjTr Data ALX'!$G9</f>
        <v>29.986676155669588</v>
      </c>
      <c r="O9" s="12">
        <f t="shared" si="9"/>
        <v>0.59973352311339179</v>
      </c>
      <c r="Q9" s="12">
        <f>'MjTr Data ALX'!T9</f>
        <v>6.7042556858258999</v>
      </c>
      <c r="R9" s="12">
        <f t="shared" ref="R9" si="17">Q9/20</f>
        <v>0.33521278429129497</v>
      </c>
      <c r="S9" s="24">
        <f>'MjTr Data ALX'!$G9</f>
        <v>29.986676155669588</v>
      </c>
      <c r="T9" s="12">
        <f t="shared" si="11"/>
        <v>0.59973352311339179</v>
      </c>
    </row>
    <row r="10" spans="1:21" x14ac:dyDescent="0.25">
      <c r="A10" s="7"/>
      <c r="B10" s="9"/>
      <c r="C10" s="9"/>
      <c r="D10" s="24"/>
      <c r="E10" s="12"/>
      <c r="G10" s="9"/>
      <c r="H10" s="9"/>
      <c r="I10" s="24"/>
      <c r="J10" s="12"/>
      <c r="L10" s="12"/>
      <c r="M10" s="12"/>
      <c r="N10" s="24"/>
      <c r="O10" s="12"/>
      <c r="Q10" s="12"/>
      <c r="R10" s="12"/>
      <c r="S10" s="24"/>
      <c r="T10" s="12"/>
    </row>
    <row r="11" spans="1:21" x14ac:dyDescent="0.25">
      <c r="A11" s="7" t="str">
        <f>'MjTr Data ALX'!A11</f>
        <v xml:space="preserve">ALX18               </v>
      </c>
      <c r="B11" s="9">
        <f>'MjTr Data ALX'!Q11</f>
        <v>74.908936403184086</v>
      </c>
      <c r="C11" s="9">
        <f t="shared" si="12"/>
        <v>3.7454468201592044</v>
      </c>
      <c r="D11" s="24">
        <f>'MjTr Data ALX'!$G11</f>
        <v>39.701199170096743</v>
      </c>
      <c r="E11" s="12">
        <f t="shared" si="5"/>
        <v>0.79402398340193481</v>
      </c>
      <c r="G11" s="9">
        <f>'MjTr Data ALX'!P11</f>
        <v>13.796205254004912</v>
      </c>
      <c r="H11" s="9">
        <f t="shared" ref="H11:H13" si="18">G11/20</f>
        <v>0.68981026270024559</v>
      </c>
      <c r="I11" s="24">
        <f>'MjTr Data ALX'!$G11</f>
        <v>39.701199170096743</v>
      </c>
      <c r="J11" s="12">
        <f t="shared" si="7"/>
        <v>0.79402398340193481</v>
      </c>
      <c r="L11" s="12">
        <f>'MjTr Data ALX'!S11</f>
        <v>3.5726667823185165</v>
      </c>
      <c r="M11" s="12">
        <f t="shared" ref="M11:M13" si="19">L11/20</f>
        <v>0.17863333911592583</v>
      </c>
      <c r="N11" s="24">
        <f>'MjTr Data ALX'!$G11</f>
        <v>39.701199170096743</v>
      </c>
      <c r="O11" s="12">
        <f t="shared" si="9"/>
        <v>0.79402398340193481</v>
      </c>
      <c r="Q11" s="12">
        <f>'MjTr Data ALX'!T11</f>
        <v>3.512530105973191</v>
      </c>
      <c r="R11" s="12">
        <f t="shared" ref="R11:R13" si="20">Q11/20</f>
        <v>0.17562650529865956</v>
      </c>
      <c r="S11" s="24">
        <f>'MjTr Data ALX'!$G11</f>
        <v>39.701199170096743</v>
      </c>
      <c r="T11" s="12">
        <f t="shared" si="11"/>
        <v>0.79402398340193481</v>
      </c>
    </row>
    <row r="12" spans="1:21" x14ac:dyDescent="0.25">
      <c r="A12" s="7" t="str">
        <f>'MjTr Data ALX'!A12</f>
        <v xml:space="preserve">ALX19               </v>
      </c>
      <c r="B12" s="9">
        <f>'MjTr Data ALX'!Q12</f>
        <v>97.932774734156112</v>
      </c>
      <c r="C12" s="9">
        <f t="shared" si="12"/>
        <v>4.8966387367078053</v>
      </c>
      <c r="D12" s="24">
        <f>'MjTr Data ALX'!$G12</f>
        <v>36.412945256532133</v>
      </c>
      <c r="E12" s="12">
        <f t="shared" si="5"/>
        <v>0.72825890513064262</v>
      </c>
      <c r="G12" s="9">
        <f>'MjTr Data ALX'!P12</f>
        <v>17.111970214812754</v>
      </c>
      <c r="H12" s="9">
        <f t="shared" si="18"/>
        <v>0.85559851074063764</v>
      </c>
      <c r="I12" s="24">
        <f>'MjTr Data ALX'!$G12</f>
        <v>36.412945256532133</v>
      </c>
      <c r="J12" s="12">
        <f t="shared" si="7"/>
        <v>0.72825890513064262</v>
      </c>
      <c r="L12" s="12">
        <f>'MjTr Data ALX'!S12</f>
        <v>4.6109042355257115</v>
      </c>
      <c r="M12" s="12">
        <f t="shared" si="19"/>
        <v>0.23054521177628556</v>
      </c>
      <c r="N12" s="24">
        <f>'MjTr Data ALX'!$G12</f>
        <v>36.412945256532133</v>
      </c>
      <c r="O12" s="12">
        <f t="shared" si="9"/>
        <v>0.72825890513064262</v>
      </c>
      <c r="Q12" s="12">
        <f>'MjTr Data ALX'!T12</f>
        <v>4.6960063869334645</v>
      </c>
      <c r="R12" s="12">
        <f t="shared" si="20"/>
        <v>0.23480031934667323</v>
      </c>
      <c r="S12" s="24">
        <f>'MjTr Data ALX'!$G12</f>
        <v>36.412945256532133</v>
      </c>
      <c r="T12" s="12">
        <f t="shared" si="11"/>
        <v>0.72825890513064262</v>
      </c>
    </row>
    <row r="13" spans="1:21" x14ac:dyDescent="0.25">
      <c r="A13" s="7" t="str">
        <f>'MjTr Data ALX'!A13</f>
        <v xml:space="preserve">ALX20               </v>
      </c>
      <c r="B13" s="9">
        <f>'MjTr Data ALX'!Q13</f>
        <v>106.4625273909607</v>
      </c>
      <c r="C13" s="9">
        <f t="shared" si="12"/>
        <v>5.3231263695480351</v>
      </c>
      <c r="D13" s="24">
        <f>'MjTr Data ALX'!$G13</f>
        <v>35.359208399607283</v>
      </c>
      <c r="E13" s="12">
        <f t="shared" si="5"/>
        <v>0.70718416799214567</v>
      </c>
      <c r="G13" s="9">
        <f>'MjTr Data ALX'!P13</f>
        <v>18.527964682973284</v>
      </c>
      <c r="H13" s="9">
        <f t="shared" si="18"/>
        <v>0.92639823414866418</v>
      </c>
      <c r="I13" s="24">
        <f>'MjTr Data ALX'!$G13</f>
        <v>35.359208399607283</v>
      </c>
      <c r="J13" s="12">
        <f t="shared" si="7"/>
        <v>0.70718416799214567</v>
      </c>
      <c r="L13" s="12">
        <f>'MjTr Data ALX'!S13</f>
        <v>5.1852505287885799</v>
      </c>
      <c r="M13" s="12">
        <f t="shared" si="19"/>
        <v>0.25926252643942899</v>
      </c>
      <c r="N13" s="24">
        <f>'MjTr Data ALX'!$G13</f>
        <v>35.359208399607283</v>
      </c>
      <c r="O13" s="12">
        <f t="shared" si="9"/>
        <v>0.70718416799214567</v>
      </c>
      <c r="Q13" s="12">
        <f>'MjTr Data ALX'!T13</f>
        <v>5.095660028840566</v>
      </c>
      <c r="R13" s="12">
        <f t="shared" si="20"/>
        <v>0.25478300144202831</v>
      </c>
      <c r="S13" s="24">
        <f>'MjTr Data ALX'!$G13</f>
        <v>35.359208399607283</v>
      </c>
      <c r="T13" s="12">
        <f t="shared" si="11"/>
        <v>0.70718416799214567</v>
      </c>
    </row>
    <row r="14" spans="1:21" x14ac:dyDescent="0.25">
      <c r="A14" s="7"/>
      <c r="B14" s="9"/>
      <c r="C14" s="9"/>
      <c r="D14" s="24"/>
      <c r="E14" s="12"/>
      <c r="G14" s="9"/>
      <c r="H14" s="9"/>
      <c r="I14" s="24"/>
      <c r="J14" s="12"/>
      <c r="L14" s="12"/>
      <c r="M14" s="12"/>
      <c r="N14" s="24"/>
      <c r="O14" s="12"/>
      <c r="Q14" s="12"/>
      <c r="R14" s="12"/>
      <c r="S14" s="24"/>
      <c r="T14" s="12"/>
    </row>
    <row r="15" spans="1:21" x14ac:dyDescent="0.25">
      <c r="A15" s="7" t="str">
        <f>'MjTr Data ALX'!A15</f>
        <v>ALX19 Ol</v>
      </c>
      <c r="B15" s="12">
        <f>'MjTr Data ALX'!Q15</f>
        <v>5.9549826109567654</v>
      </c>
      <c r="C15" s="12">
        <v>1.2247659681194107</v>
      </c>
      <c r="D15" s="24">
        <f>$D$28</f>
        <v>52</v>
      </c>
      <c r="E15" s="12">
        <v>0.56999999999999995</v>
      </c>
      <c r="G15" s="12">
        <f>'MjTr Data ALX'!P15</f>
        <v>4.4306731516887927</v>
      </c>
      <c r="H15" s="12">
        <v>0.92855810389335725</v>
      </c>
      <c r="I15" s="24">
        <f>$D$28</f>
        <v>52</v>
      </c>
      <c r="J15" s="12">
        <v>0.56999999999999995</v>
      </c>
      <c r="L15" s="10">
        <f>'MjTr Data ALX'!S15</f>
        <v>7.7286559965271201E-2</v>
      </c>
      <c r="M15" s="10">
        <v>6.4356064173288388E-2</v>
      </c>
      <c r="N15" s="24">
        <f>$D$28</f>
        <v>52</v>
      </c>
      <c r="O15" s="12">
        <v>0.56999999999999995</v>
      </c>
      <c r="Q15" s="10">
        <f>'MjTr Data ALX'!T15</f>
        <v>6.5092689859744313E-2</v>
      </c>
      <c r="R15" s="10">
        <v>6.1428387200034754E-2</v>
      </c>
      <c r="S15" s="24">
        <f>$D$28</f>
        <v>52</v>
      </c>
      <c r="T15" s="12">
        <v>0.56999999999999995</v>
      </c>
    </row>
    <row r="16" spans="1:21" x14ac:dyDescent="0.25">
      <c r="A16" s="7" t="str">
        <f>'MjTr Data ALX'!A16</f>
        <v>ALX20 Ol</v>
      </c>
      <c r="B16" s="12">
        <f>'MjTr Data ALX'!Q16</f>
        <v>5.6237188581564164</v>
      </c>
      <c r="C16" s="12">
        <v>0.95899537409775792</v>
      </c>
      <c r="D16" s="24">
        <f t="shared" ref="D16:D17" si="21">$D$28</f>
        <v>52</v>
      </c>
      <c r="E16" s="12">
        <v>0.56999999999999995</v>
      </c>
      <c r="G16" s="12">
        <f>'MjTr Data ALX'!P16</f>
        <v>4.328783758502734</v>
      </c>
      <c r="H16" s="12">
        <v>1.7034002731988453</v>
      </c>
      <c r="I16" s="24">
        <f t="shared" ref="I16:I17" si="22">$D$28</f>
        <v>52</v>
      </c>
      <c r="J16" s="12">
        <v>0.56999999999999995</v>
      </c>
      <c r="L16" s="10">
        <f>'MjTr Data ALX'!S16</f>
        <v>6.8659693253043816E-2</v>
      </c>
      <c r="M16" s="10">
        <v>4.0732354499757449E-2</v>
      </c>
      <c r="N16" s="24">
        <f t="shared" ref="N16:N17" si="23">$D$28</f>
        <v>52</v>
      </c>
      <c r="O16" s="12">
        <v>0.56999999999999995</v>
      </c>
      <c r="Q16" s="10">
        <f>'MjTr Data ALX'!T16</f>
        <v>5.1937112659151109E-2</v>
      </c>
      <c r="R16" s="10">
        <v>4.0280491306658339E-2</v>
      </c>
      <c r="S16" s="24">
        <f t="shared" ref="S16:S17" si="24">$D$28</f>
        <v>52</v>
      </c>
      <c r="T16" s="12">
        <v>0.56999999999999995</v>
      </c>
    </row>
    <row r="17" spans="1:20" x14ac:dyDescent="0.25">
      <c r="A17" s="7" t="str">
        <f>'MjTr Data ALX'!A17</f>
        <v>ALX26 Ol</v>
      </c>
      <c r="B17" s="12">
        <v>5.84</v>
      </c>
      <c r="C17" s="12">
        <v>0.85790161851767288</v>
      </c>
      <c r="D17" s="24">
        <f t="shared" si="21"/>
        <v>52</v>
      </c>
      <c r="E17" s="12">
        <v>0.56999999999999995</v>
      </c>
      <c r="G17" s="12">
        <f>'MjTr Data ALX'!P17</f>
        <v>5.7926536416130912</v>
      </c>
      <c r="H17" s="12">
        <v>1.7034002731988453</v>
      </c>
      <c r="I17" s="24">
        <f t="shared" si="22"/>
        <v>52</v>
      </c>
      <c r="J17" s="12">
        <v>0.56999999999999995</v>
      </c>
      <c r="L17" s="10">
        <f>'MjTr Data ALX'!S17</f>
        <v>0.11188462207411093</v>
      </c>
      <c r="M17" s="10">
        <v>4.0732354499757449E-2</v>
      </c>
      <c r="N17" s="24">
        <f t="shared" si="23"/>
        <v>52</v>
      </c>
      <c r="O17" s="12">
        <v>0.56999999999999995</v>
      </c>
      <c r="Q17" s="10">
        <f>'MjTr Data ALX'!T17</f>
        <v>6.6593349149110012E-2</v>
      </c>
      <c r="R17" s="10">
        <v>4.0280491306658339E-2</v>
      </c>
      <c r="S17" s="24">
        <f t="shared" si="24"/>
        <v>52</v>
      </c>
      <c r="T17" s="12">
        <v>0.56999999999999995</v>
      </c>
    </row>
    <row r="18" spans="1:20" x14ac:dyDescent="0.25">
      <c r="A18" s="7"/>
      <c r="B18" s="12"/>
      <c r="C18" s="12"/>
      <c r="D18" s="24"/>
      <c r="E18" s="12"/>
      <c r="G18" s="12"/>
      <c r="H18" s="12"/>
      <c r="I18" s="24"/>
      <c r="J18" s="12"/>
      <c r="L18" s="10"/>
      <c r="M18" s="10"/>
      <c r="N18" s="24"/>
      <c r="O18" s="12"/>
      <c r="Q18" s="10"/>
      <c r="R18" s="10"/>
      <c r="S18" s="24"/>
      <c r="T18" s="12"/>
    </row>
    <row r="24" spans="1:20" x14ac:dyDescent="0.25">
      <c r="A24" s="7" t="s">
        <v>29</v>
      </c>
      <c r="B24" s="7">
        <v>52.91</v>
      </c>
      <c r="C24" s="7">
        <v>0.34</v>
      </c>
      <c r="D24" s="7"/>
      <c r="G24" s="7">
        <v>56.7</v>
      </c>
      <c r="H24" s="7">
        <v>1.6</v>
      </c>
      <c r="I24" s="7"/>
      <c r="L24" s="47">
        <v>52.19</v>
      </c>
      <c r="M24" s="7">
        <v>0.33</v>
      </c>
      <c r="N24" s="7"/>
      <c r="Q24" s="47">
        <v>52.09</v>
      </c>
      <c r="R24" s="7">
        <v>0.33</v>
      </c>
      <c r="S24" s="7"/>
    </row>
    <row r="25" spans="1:20" x14ac:dyDescent="0.25">
      <c r="A25" s="7" t="s">
        <v>30</v>
      </c>
      <c r="B25" s="7">
        <v>0.16689999999999999</v>
      </c>
      <c r="C25" s="48">
        <v>3.8999999999999998E-3</v>
      </c>
      <c r="D25" s="7"/>
      <c r="G25" s="7">
        <v>1.1120000000000001</v>
      </c>
      <c r="H25" s="7">
        <v>7.2999999999999995E-2</v>
      </c>
      <c r="I25" s="7"/>
      <c r="L25" s="98">
        <v>3.2440000000000002</v>
      </c>
      <c r="M25" s="7">
        <v>7.4999999999999997E-2</v>
      </c>
      <c r="N25" s="7"/>
      <c r="Q25" s="7">
        <v>3.2450000000000001</v>
      </c>
      <c r="R25" s="7">
        <v>7.4999999999999997E-2</v>
      </c>
      <c r="S25" s="7"/>
    </row>
    <row r="26" spans="1:20" s="40" customFormat="1" x14ac:dyDescent="0.25">
      <c r="A26" s="38" t="s">
        <v>31</v>
      </c>
      <c r="B26" s="51">
        <f>(B24-D26)/B25</f>
        <v>89.334931096464928</v>
      </c>
      <c r="C26" s="51">
        <f>B26*SQRT((C25/B25)^2+(C38/B38)^2)</f>
        <v>2.9167945186288908</v>
      </c>
      <c r="D26" s="39">
        <v>38</v>
      </c>
      <c r="G26" s="51">
        <f>(G24-I26)/G25</f>
        <v>16.81654676258993</v>
      </c>
      <c r="H26" s="51">
        <f>G26*SQRT((H25/G25)^2+(H38/G38)^2)</f>
        <v>1.8135662718767407</v>
      </c>
      <c r="I26" s="39">
        <v>38</v>
      </c>
      <c r="J26" s="41"/>
      <c r="L26" s="51">
        <f>(L24-N26)/L25</f>
        <v>4.3742293464858193</v>
      </c>
      <c r="M26" s="51">
        <f>L26*SQRT((M25/L25)^2+(M38/L38)^2)</f>
        <v>0.14344198130069219</v>
      </c>
      <c r="N26" s="39">
        <v>38</v>
      </c>
      <c r="O26" s="41"/>
      <c r="Q26" s="51">
        <f>(Q24-S26)/Q25</f>
        <v>4.3420647149460718</v>
      </c>
      <c r="R26" s="51">
        <f>Q26*SQRT((R25/Q25)^2+(R38/Q38)^2)</f>
        <v>0.14287462987895164</v>
      </c>
      <c r="S26" s="39">
        <v>38</v>
      </c>
      <c r="T26" s="41"/>
    </row>
    <row r="27" spans="1:20" s="42" customFormat="1" x14ac:dyDescent="0.25">
      <c r="A27" s="38" t="s">
        <v>32</v>
      </c>
      <c r="B27" s="51">
        <f>(B24-D27)/B25</f>
        <v>152.24685440383462</v>
      </c>
      <c r="C27" s="51">
        <f>B27*SQRT((C25/B25)^2+(C37/B37)^2)</f>
        <v>5.8649101492601767</v>
      </c>
      <c r="D27" s="39">
        <v>27.5</v>
      </c>
      <c r="E27" s="97">
        <v>0.7</v>
      </c>
      <c r="G27" s="51">
        <f>(G24-I27)/G25</f>
        <v>26.258992805755398</v>
      </c>
      <c r="H27" s="51">
        <f>G27*SQRT((H25/G25)^2+(H37/G37)^2)</f>
        <v>2.3319873726721241</v>
      </c>
      <c r="I27" s="39">
        <v>27.5</v>
      </c>
      <c r="J27" s="97">
        <v>0.7</v>
      </c>
      <c r="L27" s="51">
        <f>(L24-N27)/L25</f>
        <v>7.6109741060419225</v>
      </c>
      <c r="M27" s="51">
        <f>L27*SQRT((M25/L25)^2+(M37/L37)^2)</f>
        <v>0.29643449047133624</v>
      </c>
      <c r="N27" s="39">
        <v>27.5</v>
      </c>
      <c r="O27" s="97">
        <v>0.7</v>
      </c>
      <c r="Q27" s="51">
        <f>(Q24-S27)/Q25</f>
        <v>7.5778120184899853</v>
      </c>
      <c r="R27" s="51">
        <f>Q27*SQRT((R25/Q25)^2+(R37/Q37)^2)</f>
        <v>0.29588881475655032</v>
      </c>
      <c r="S27" s="39">
        <v>27.5</v>
      </c>
      <c r="T27" s="97">
        <v>0.7</v>
      </c>
    </row>
    <row r="28" spans="1:20" s="32" customFormat="1" x14ac:dyDescent="0.25">
      <c r="A28" s="38" t="s">
        <v>14</v>
      </c>
      <c r="B28" s="52">
        <f>AVERAGE(B15:B17)</f>
        <v>5.8062338230377266</v>
      </c>
      <c r="C28" s="52">
        <f>2*STDEV(B15:B17)</f>
        <v>0.33638688743664386</v>
      </c>
      <c r="D28" s="43">
        <v>52</v>
      </c>
      <c r="E28" s="97">
        <v>0.56999999999999995</v>
      </c>
      <c r="G28" s="52">
        <f>AVERAGE(G15:G17)</f>
        <v>4.8507035172682063</v>
      </c>
      <c r="H28" s="52">
        <f>2*STDEV(G15:G17)</f>
        <v>1.6346839323563049</v>
      </c>
      <c r="I28" s="43">
        <v>52</v>
      </c>
      <c r="J28" s="97">
        <v>0.56999999999999995</v>
      </c>
      <c r="L28" s="53">
        <f>AVERAGE(L15:L16)</f>
        <v>7.2973126609157501E-2</v>
      </c>
      <c r="M28" s="53">
        <f>2*STDEV(L15:L16)</f>
        <v>1.2200231905216961E-2</v>
      </c>
      <c r="N28" s="43">
        <v>52</v>
      </c>
      <c r="O28" s="97">
        <v>0.56999999999999995</v>
      </c>
      <c r="Q28" s="53">
        <f>AVERAGE(Q15:Q16)</f>
        <v>5.8514901259447707E-2</v>
      </c>
      <c r="R28" s="53">
        <f>2*STDEV(Q15:Q16)</f>
        <v>1.8604795697925308E-2</v>
      </c>
      <c r="S28" s="43">
        <v>52</v>
      </c>
      <c r="T28" s="97">
        <v>0.56999999999999995</v>
      </c>
    </row>
    <row r="29" spans="1:20" ht="18.75" x14ac:dyDescent="0.35">
      <c r="A29" s="7" t="s">
        <v>33</v>
      </c>
      <c r="B29" s="49">
        <f>B28/B27</f>
        <v>3.8136970683392231E-2</v>
      </c>
      <c r="C29" s="49">
        <f>B29*SQRT((C28/B28)^2+(C27/B27)^2)</f>
        <v>2.6533280280507097E-3</v>
      </c>
      <c r="D29"/>
      <c r="G29" s="44">
        <f>G28/G27</f>
        <v>0.18472542161651523</v>
      </c>
      <c r="H29" s="44">
        <f>G29*SQRT((H28/G28)^2+(H27/G27)^2)</f>
        <v>6.4377612191137204E-2</v>
      </c>
      <c r="I29"/>
      <c r="L29" s="49">
        <f>L28/L27</f>
        <v>9.5878826537102863E-3</v>
      </c>
      <c r="M29" s="49">
        <f>L29*SQRT((M28/L28)^2+(M27/L27)^2)</f>
        <v>1.6459018872508619E-3</v>
      </c>
      <c r="N29"/>
      <c r="Q29" s="49">
        <f>Q28/Q27</f>
        <v>7.721872899020244E-3</v>
      </c>
      <c r="R29" s="49">
        <f>Q29*SQRT((R28/Q28)^2+(R27/Q27)^2)</f>
        <v>2.4736120842037954E-3</v>
      </c>
      <c r="S29"/>
    </row>
    <row r="30" spans="1:20" x14ac:dyDescent="0.25">
      <c r="A30" s="37"/>
      <c r="B30" s="45"/>
      <c r="C30" s="45"/>
      <c r="D30"/>
    </row>
    <row r="31" spans="1:20" x14ac:dyDescent="0.25">
      <c r="A31" s="37" t="s">
        <v>44</v>
      </c>
      <c r="B31" s="46">
        <f>(LOG(B29,10)+1.501)/-0.25</f>
        <v>-0.32938477185760284</v>
      </c>
      <c r="C31" s="46">
        <f>B31*SQRT((0.023/0.25)^2+(C40/B40)^2)</f>
        <v>-0.28467888446256578</v>
      </c>
      <c r="D31"/>
    </row>
    <row r="34" spans="1:18" x14ac:dyDescent="0.25">
      <c r="A34" s="54" t="s">
        <v>50</v>
      </c>
      <c r="B34" s="47">
        <f>B27/G27</f>
        <v>5.7978939074337017</v>
      </c>
      <c r="C34" s="47">
        <f>B34*SQRT((C26/B26)^2+(H26/G26)^2)</f>
        <v>0.65329661091660829</v>
      </c>
    </row>
    <row r="35" spans="1:18" x14ac:dyDescent="0.25">
      <c r="A35" s="54" t="s">
        <v>51</v>
      </c>
      <c r="B35" s="47">
        <f>B28/G28</f>
        <v>1.1969879837775883</v>
      </c>
      <c r="C35" s="47">
        <f>B35*SQRT((C28/B28)^2+(H28/G28)^2)</f>
        <v>0.40930177655932426</v>
      </c>
    </row>
    <row r="37" spans="1:18" x14ac:dyDescent="0.25">
      <c r="A37" s="1" t="s">
        <v>455</v>
      </c>
      <c r="B37" s="56">
        <f>B24-D27</f>
        <v>25.409999999999997</v>
      </c>
      <c r="C37" s="56">
        <f>SQRT(C24^2+E27^2)</f>
        <v>0.7782030583337487</v>
      </c>
      <c r="G37" s="56">
        <f>G24-I27</f>
        <v>29.200000000000003</v>
      </c>
      <c r="H37" s="56">
        <f>SQRT(H24^2+J27^2)</f>
        <v>1.7464249196572981</v>
      </c>
      <c r="L37" s="56">
        <f>L24-N27</f>
        <v>24.689999999999998</v>
      </c>
      <c r="M37" s="56">
        <f>SQRT(M24^2+O27^2)</f>
        <v>0.77388629655783414</v>
      </c>
      <c r="Q37" s="56">
        <f>Q24-S27</f>
        <v>24.590000000000003</v>
      </c>
      <c r="R37" s="56">
        <f>SQRT(R24^2+T27^2)</f>
        <v>0.77388629655783414</v>
      </c>
    </row>
    <row r="38" spans="1:18" x14ac:dyDescent="0.25">
      <c r="A38" s="1" t="s">
        <v>31</v>
      </c>
      <c r="B38" s="56">
        <f>B24-D26</f>
        <v>14.909999999999997</v>
      </c>
      <c r="C38" s="56">
        <f>SQRT(C24^2)</f>
        <v>0.34</v>
      </c>
      <c r="G38" s="56">
        <f>G24-I26</f>
        <v>18.700000000000003</v>
      </c>
      <c r="H38" s="56">
        <f>SQRT(H24^2)</f>
        <v>1.6</v>
      </c>
      <c r="L38" s="56">
        <f>L24-N26</f>
        <v>14.189999999999998</v>
      </c>
      <c r="M38" s="56">
        <f>SQRT(M24^2)</f>
        <v>0.33</v>
      </c>
      <c r="Q38" s="56">
        <f>Q24-S26</f>
        <v>14.090000000000003</v>
      </c>
      <c r="R38" s="56">
        <f>SQRT(R24^2)</f>
        <v>0.33</v>
      </c>
    </row>
    <row r="39" spans="1:18" x14ac:dyDescent="0.25">
      <c r="A39" s="1" t="s">
        <v>456</v>
      </c>
      <c r="B39" s="56">
        <f>LOG(B29,10)</f>
        <v>-1.4186538070355992</v>
      </c>
      <c r="C39" s="56">
        <f>0.434*C29/B29</f>
        <v>3.0194961569810237E-2</v>
      </c>
      <c r="G39" s="1"/>
      <c r="H39" s="1"/>
      <c r="L39" s="1"/>
      <c r="M39" s="1"/>
      <c r="Q39" s="1"/>
      <c r="R39" s="1"/>
    </row>
    <row r="40" spans="1:18" x14ac:dyDescent="0.25">
      <c r="A40" s="1" t="s">
        <v>457</v>
      </c>
      <c r="B40" s="56">
        <f>B39+1.501</f>
        <v>8.2346192964400711E-2</v>
      </c>
      <c r="C40" s="56">
        <f>SQRT(C39^2+0.064^2)</f>
        <v>7.0765356666961821E-2</v>
      </c>
      <c r="G40" s="1"/>
      <c r="H40" s="1"/>
      <c r="L40" s="1"/>
      <c r="M40" s="1"/>
      <c r="Q40" s="1"/>
      <c r="R40" s="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7"/>
  <sheetViews>
    <sheetView zoomScale="150" zoomScaleNormal="150" workbookViewId="0">
      <selection sqref="A1:XFD1048576"/>
    </sheetView>
  </sheetViews>
  <sheetFormatPr defaultColWidth="10.85546875" defaultRowHeight="15.75" x14ac:dyDescent="0.25"/>
  <cols>
    <col min="1" max="1" width="16.140625" style="1" customWidth="1"/>
    <col min="2" max="16384" width="10.85546875" style="1"/>
  </cols>
  <sheetData>
    <row r="1" spans="1:3" x14ac:dyDescent="0.25">
      <c r="A1" s="7" t="s">
        <v>341</v>
      </c>
    </row>
    <row r="3" spans="1:3" s="7" customFormat="1" x14ac:dyDescent="0.25">
      <c r="A3" s="7" t="s">
        <v>342</v>
      </c>
    </row>
    <row r="5" spans="1:3" x14ac:dyDescent="0.25">
      <c r="A5" s="1" t="s">
        <v>343</v>
      </c>
      <c r="B5" s="1">
        <v>10.6</v>
      </c>
    </row>
    <row r="6" spans="1:3" x14ac:dyDescent="0.25">
      <c r="A6" s="1" t="s">
        <v>344</v>
      </c>
      <c r="B6" s="1">
        <v>27.5</v>
      </c>
    </row>
    <row r="7" spans="1:3" x14ac:dyDescent="0.25">
      <c r="A7" s="1" t="s">
        <v>345</v>
      </c>
      <c r="B7" s="72">
        <f>B5/B6</f>
        <v>0.38545454545454544</v>
      </c>
    </row>
    <row r="8" spans="1:3" x14ac:dyDescent="0.25">
      <c r="A8" s="1" t="s">
        <v>346</v>
      </c>
      <c r="B8" s="1">
        <v>0.3</v>
      </c>
    </row>
    <row r="9" spans="1:3" x14ac:dyDescent="0.25">
      <c r="A9" s="73" t="s">
        <v>347</v>
      </c>
      <c r="B9" s="74">
        <f>56.7/(1+(B7*B8*0.813))</f>
        <v>51.82756784533597</v>
      </c>
    </row>
    <row r="10" spans="1:3" x14ac:dyDescent="0.25">
      <c r="A10" s="75" t="s">
        <v>348</v>
      </c>
      <c r="B10" s="76">
        <f>1.441*B9+19.709</f>
        <v>94.392525265129137</v>
      </c>
    </row>
    <row r="12" spans="1:3" s="77" customFormat="1" x14ac:dyDescent="0.25">
      <c r="A12" s="77" t="s">
        <v>349</v>
      </c>
    </row>
    <row r="14" spans="1:3" x14ac:dyDescent="0.25">
      <c r="A14" s="7" t="s">
        <v>350</v>
      </c>
      <c r="B14" s="24">
        <f>T22</f>
        <v>6.0264999999999995</v>
      </c>
      <c r="C14" s="47">
        <v>5.7</v>
      </c>
    </row>
    <row r="15" spans="1:3" x14ac:dyDescent="0.25">
      <c r="A15" s="7" t="s">
        <v>347</v>
      </c>
      <c r="B15" s="24">
        <f>T23</f>
        <v>52.054555555555552</v>
      </c>
      <c r="C15" s="24">
        <v>52.4</v>
      </c>
    </row>
    <row r="16" spans="1:3" x14ac:dyDescent="0.25">
      <c r="A16" s="1" t="s">
        <v>351</v>
      </c>
      <c r="B16" s="72">
        <f>B14/B15</f>
        <v>0.11577276831358553</v>
      </c>
      <c r="C16" s="72">
        <f>C14/C15</f>
        <v>0.10877862595419847</v>
      </c>
    </row>
    <row r="17" spans="1:42" x14ac:dyDescent="0.25">
      <c r="A17" s="7" t="s">
        <v>352</v>
      </c>
      <c r="B17" s="7">
        <v>10.6</v>
      </c>
      <c r="C17" s="7">
        <v>10.199999999999999</v>
      </c>
    </row>
    <row r="18" spans="1:42" x14ac:dyDescent="0.25">
      <c r="A18" s="1" t="s">
        <v>346</v>
      </c>
      <c r="B18" s="1">
        <v>0.3</v>
      </c>
      <c r="C18" s="1">
        <v>0.3</v>
      </c>
    </row>
    <row r="19" spans="1:42" ht="18" customHeight="1" x14ac:dyDescent="0.25">
      <c r="A19" s="78" t="s">
        <v>353</v>
      </c>
      <c r="B19" s="79">
        <f>B18*B17/B16</f>
        <v>27.467599214580048</v>
      </c>
      <c r="C19" s="79">
        <f>C18*C17/C16</f>
        <v>28.130526315789471</v>
      </c>
    </row>
    <row r="21" spans="1:42" s="77" customFormat="1" x14ac:dyDescent="0.25">
      <c r="A21" s="77" t="s">
        <v>458</v>
      </c>
      <c r="F21" s="80"/>
      <c r="H21" s="80"/>
      <c r="I21" s="81"/>
      <c r="J21" s="81"/>
      <c r="K21" s="81"/>
      <c r="L21" s="81"/>
      <c r="M21" s="81"/>
      <c r="N21" s="81"/>
      <c r="O21" s="81"/>
    </row>
    <row r="22" spans="1:42" s="85" customFormat="1" x14ac:dyDescent="0.25">
      <c r="A22" s="82" t="s">
        <v>350</v>
      </c>
      <c r="B22" s="83">
        <v>5.6909999999999998</v>
      </c>
      <c r="C22" s="83">
        <v>5.6950000000000003</v>
      </c>
      <c r="D22" s="83">
        <v>5.9</v>
      </c>
      <c r="E22" s="83">
        <v>5.9180000000000001</v>
      </c>
      <c r="F22" s="83">
        <v>5.851</v>
      </c>
      <c r="G22" s="83">
        <v>6.3940000000000001</v>
      </c>
      <c r="H22" s="83">
        <v>6.5339999999999998</v>
      </c>
      <c r="I22" s="83">
        <v>6.5970000000000004</v>
      </c>
      <c r="J22" s="83">
        <v>6.3369999999999997</v>
      </c>
      <c r="K22" s="83">
        <v>6.391</v>
      </c>
      <c r="L22" s="83">
        <v>6.0579999999999998</v>
      </c>
      <c r="M22" s="83">
        <v>6.4390000000000001</v>
      </c>
      <c r="N22" s="83">
        <v>5.8289999999999997</v>
      </c>
      <c r="O22" s="83">
        <v>5.72</v>
      </c>
      <c r="P22" s="83">
        <v>5.7939999999999996</v>
      </c>
      <c r="Q22" s="83">
        <v>5.766</v>
      </c>
      <c r="R22" s="83">
        <v>5.7069999999999999</v>
      </c>
      <c r="S22" s="83">
        <v>5.8559999999999999</v>
      </c>
      <c r="T22" s="84">
        <f>AVERAGE(B22:S22)</f>
        <v>6.0264999999999995</v>
      </c>
      <c r="U22" s="84">
        <f>2*STDEV(B22:S22)</f>
        <v>0.64817290721462506</v>
      </c>
    </row>
    <row r="23" spans="1:42" s="85" customFormat="1" x14ac:dyDescent="0.25">
      <c r="A23" s="82" t="s">
        <v>347</v>
      </c>
      <c r="B23" s="86">
        <v>52.392000000000003</v>
      </c>
      <c r="C23" s="86">
        <v>52.508000000000003</v>
      </c>
      <c r="D23" s="86">
        <v>52.292999999999999</v>
      </c>
      <c r="E23" s="86">
        <v>52.003999999999998</v>
      </c>
      <c r="F23" s="86">
        <v>52.396999999999998</v>
      </c>
      <c r="G23" s="86">
        <v>51.680999999999997</v>
      </c>
      <c r="H23" s="86">
        <v>51.856999999999999</v>
      </c>
      <c r="I23" s="86">
        <v>52.003</v>
      </c>
      <c r="J23" s="86">
        <v>52.091999999999999</v>
      </c>
      <c r="K23" s="86">
        <v>52.250999999999998</v>
      </c>
      <c r="L23" s="86">
        <v>51.898000000000003</v>
      </c>
      <c r="M23" s="86">
        <v>52.290999999999997</v>
      </c>
      <c r="N23" s="86">
        <v>51.95</v>
      </c>
      <c r="O23" s="86">
        <v>52.404000000000003</v>
      </c>
      <c r="P23" s="86">
        <v>51.683</v>
      </c>
      <c r="Q23" s="86">
        <v>51.901000000000003</v>
      </c>
      <c r="R23" s="86">
        <v>51.706000000000003</v>
      </c>
      <c r="S23" s="86">
        <v>51.670999999999999</v>
      </c>
      <c r="T23" s="87">
        <f>AVERAGE(B23:S23)</f>
        <v>52.054555555555552</v>
      </c>
      <c r="U23" s="84">
        <f>2*STDEV(B23:S23)</f>
        <v>0.56591008316005686</v>
      </c>
    </row>
    <row r="25" spans="1:42" s="77" customFormat="1" x14ac:dyDescent="0.25">
      <c r="A25" s="77" t="s">
        <v>459</v>
      </c>
      <c r="F25" s="80"/>
      <c r="H25" s="80"/>
      <c r="I25" s="81"/>
      <c r="J25" s="81"/>
      <c r="K25" s="81"/>
      <c r="L25" s="81"/>
      <c r="M25" s="81"/>
      <c r="N25" s="81"/>
      <c r="O25" s="81"/>
    </row>
    <row r="26" spans="1:42" s="85" customFormat="1" x14ac:dyDescent="0.25">
      <c r="A26" s="82" t="s">
        <v>350</v>
      </c>
      <c r="B26" s="83">
        <v>6.0149951492157294</v>
      </c>
      <c r="C26" s="83">
        <v>5.9520999999999988</v>
      </c>
      <c r="D26" s="83">
        <v>5.8356226026601563</v>
      </c>
      <c r="E26" s="83">
        <v>5.7721655204469799</v>
      </c>
      <c r="F26" s="83">
        <v>5.6243333333333334</v>
      </c>
      <c r="G26" s="83">
        <v>5.799378415040727</v>
      </c>
      <c r="H26" s="83">
        <v>5.5815666666666663</v>
      </c>
      <c r="I26" s="83">
        <v>5.6845999999999997</v>
      </c>
      <c r="J26" s="83">
        <v>5.5391666666666666</v>
      </c>
      <c r="K26" s="83">
        <v>5.4737999999999998</v>
      </c>
      <c r="L26" s="83">
        <v>5.5690315281353087</v>
      </c>
      <c r="M26" s="83">
        <v>5.4336999999999991</v>
      </c>
      <c r="N26" s="83">
        <v>5.4672000000000009</v>
      </c>
      <c r="O26" s="83">
        <v>5.464266666666667</v>
      </c>
      <c r="P26" s="83">
        <v>5.4602863736852862</v>
      </c>
      <c r="Q26" s="83">
        <v>5.4394999999999998</v>
      </c>
      <c r="R26" s="83">
        <v>5.3965179961533254</v>
      </c>
      <c r="S26" s="83">
        <v>5.3484999999999996</v>
      </c>
      <c r="T26" s="83">
        <v>5.347810693304881</v>
      </c>
      <c r="U26" s="92">
        <v>7.3183675307578282</v>
      </c>
      <c r="V26" s="92">
        <v>7.0863000000000005</v>
      </c>
      <c r="W26" s="83">
        <v>7.162933333333334</v>
      </c>
      <c r="X26" s="83">
        <v>6.6871666666666671</v>
      </c>
      <c r="Y26" s="83">
        <v>6.6110292533606785</v>
      </c>
      <c r="Z26" s="83">
        <v>6.4330333333333334</v>
      </c>
      <c r="AA26" s="83">
        <v>6.4283565249023695</v>
      </c>
      <c r="AB26" s="83">
        <v>6.3575333333333335</v>
      </c>
      <c r="AC26" s="83">
        <v>6.4128621321168451</v>
      </c>
      <c r="AD26" s="83">
        <v>6.3613680032654152</v>
      </c>
      <c r="AE26" s="83">
        <v>6.2779333333333334</v>
      </c>
      <c r="AF26" s="83">
        <v>6.1839673553387309</v>
      </c>
      <c r="AG26" s="83">
        <v>6.0085333333333333</v>
      </c>
      <c r="AH26" s="83">
        <v>6.2030310742849402</v>
      </c>
      <c r="AI26" s="83">
        <v>6.2531602918422706</v>
      </c>
      <c r="AJ26" s="83">
        <v>6.0962329219986451</v>
      </c>
      <c r="AK26" s="83">
        <v>6.0484333333333327</v>
      </c>
      <c r="AL26" s="83">
        <v>6.0484333333333327</v>
      </c>
      <c r="AM26" s="83">
        <v>6.0089029735617565</v>
      </c>
      <c r="AN26" s="83">
        <v>5.9685173663692863</v>
      </c>
      <c r="AO26" s="84">
        <f>AVERAGE(B26:AN26)</f>
        <v>6.0041188984557552</v>
      </c>
      <c r="AP26" s="84">
        <f>2*STDEV(B26:AN26)</f>
        <v>1.029574521521875</v>
      </c>
    </row>
    <row r="27" spans="1:42" s="85" customFormat="1" x14ac:dyDescent="0.25">
      <c r="A27" s="82" t="s">
        <v>347</v>
      </c>
      <c r="B27" s="86">
        <v>51.71855811857904</v>
      </c>
      <c r="C27" s="86">
        <v>52.090750020282748</v>
      </c>
      <c r="D27" s="86">
        <v>51.36838631057816</v>
      </c>
      <c r="E27" s="86">
        <v>51.751047297986965</v>
      </c>
      <c r="F27" s="86">
        <v>50.698766666666671</v>
      </c>
      <c r="G27" s="86">
        <v>52.918154961289048</v>
      </c>
      <c r="H27" s="86">
        <v>51.188366666666667</v>
      </c>
      <c r="I27" s="86">
        <v>52.550159422403283</v>
      </c>
      <c r="J27" s="86">
        <v>51.054933333333331</v>
      </c>
      <c r="K27" s="86">
        <v>50.885266666666666</v>
      </c>
      <c r="L27" s="86">
        <v>51.937455232472388</v>
      </c>
      <c r="M27" s="86">
        <v>50.95236666666667</v>
      </c>
      <c r="N27" s="86">
        <v>51.258999999999993</v>
      </c>
      <c r="O27" s="86">
        <v>51.300533333333334</v>
      </c>
      <c r="P27" s="86">
        <v>51.303812624441967</v>
      </c>
      <c r="Q27" s="86">
        <v>51.176966666666665</v>
      </c>
      <c r="R27" s="86">
        <v>51.253404285015428</v>
      </c>
      <c r="S27" s="86">
        <v>51.23075</v>
      </c>
      <c r="T27" s="86">
        <v>51.406031041145383</v>
      </c>
      <c r="U27" s="93">
        <v>50.011849738642752</v>
      </c>
      <c r="V27" s="92">
        <v>49.118702721583738</v>
      </c>
      <c r="W27" s="83">
        <v>49.446766666666662</v>
      </c>
      <c r="X27" s="83">
        <v>50.394833333333338</v>
      </c>
      <c r="Y27" s="83">
        <v>50.503593958627796</v>
      </c>
      <c r="Z27" s="83">
        <v>50.747500000000002</v>
      </c>
      <c r="AA27" s="83">
        <v>50.919017731925258</v>
      </c>
      <c r="AB27" s="83">
        <v>50.377766666666673</v>
      </c>
      <c r="AC27" s="83">
        <v>50.954284910007324</v>
      </c>
      <c r="AD27" s="83">
        <v>50.914211082069279</v>
      </c>
      <c r="AE27" s="83">
        <v>50.406599999999997</v>
      </c>
      <c r="AF27" s="83">
        <v>50.007942455026893</v>
      </c>
      <c r="AG27" s="83">
        <v>48.602066666666666</v>
      </c>
      <c r="AH27" s="83">
        <v>50.669713398307181</v>
      </c>
      <c r="AI27" s="83">
        <v>51.128818886351418</v>
      </c>
      <c r="AJ27" s="83">
        <v>50.977925304449037</v>
      </c>
      <c r="AK27" s="83">
        <v>51.38997518489581</v>
      </c>
      <c r="AL27" s="83">
        <v>51.38997518489581</v>
      </c>
      <c r="AM27" s="83">
        <v>50.88424413893491</v>
      </c>
      <c r="AN27" s="83">
        <v>51.156384042551828</v>
      </c>
      <c r="AO27" s="84">
        <f>AVERAGE(B27:AN27)</f>
        <v>50.975561061174268</v>
      </c>
      <c r="AP27" s="84">
        <f>2*STDEV(B27:AN27)</f>
        <v>1.6420177031674841</v>
      </c>
    </row>
    <row r="28" spans="1:42" s="85" customFormat="1" x14ac:dyDescent="0.25">
      <c r="A28" s="82" t="s">
        <v>351</v>
      </c>
      <c r="B28" s="88">
        <f t="shared" ref="B28:AN28" si="0">B26/B27</f>
        <v>0.11630245250505043</v>
      </c>
      <c r="C28" s="88">
        <f t="shared" si="0"/>
        <v>0.11426404875495956</v>
      </c>
      <c r="D28" s="88">
        <f t="shared" si="0"/>
        <v>0.11360338569674791</v>
      </c>
      <c r="E28" s="88">
        <f t="shared" si="0"/>
        <v>0.11153717309739369</v>
      </c>
      <c r="F28" s="88">
        <f t="shared" si="0"/>
        <v>0.11093629496575524</v>
      </c>
      <c r="G28" s="88">
        <f t="shared" si="0"/>
        <v>0.10959147043737857</v>
      </c>
      <c r="H28" s="88">
        <f t="shared" si="0"/>
        <v>0.10903974926594649</v>
      </c>
      <c r="I28" s="88">
        <f t="shared" si="0"/>
        <v>0.10817474318786806</v>
      </c>
      <c r="J28" s="88">
        <f t="shared" si="0"/>
        <v>0.10849424933143909</v>
      </c>
      <c r="K28" s="88">
        <f t="shared" si="0"/>
        <v>0.10757141228829825</v>
      </c>
      <c r="L28" s="88">
        <f t="shared" si="0"/>
        <v>0.10722572954736206</v>
      </c>
      <c r="M28" s="88">
        <f t="shared" si="0"/>
        <v>0.1066427401802075</v>
      </c>
      <c r="N28" s="88">
        <f t="shared" si="0"/>
        <v>0.10665834292514488</v>
      </c>
      <c r="O28" s="88">
        <f t="shared" si="0"/>
        <v>0.10651481206173295</v>
      </c>
      <c r="P28" s="88">
        <f t="shared" si="0"/>
        <v>0.10643042094465933</v>
      </c>
      <c r="Q28" s="88">
        <f t="shared" si="0"/>
        <v>0.10628805015798122</v>
      </c>
      <c r="R28" s="88">
        <f t="shared" si="0"/>
        <v>0.10529091816309</v>
      </c>
      <c r="S28" s="88">
        <f t="shared" si="0"/>
        <v>0.10440018933941041</v>
      </c>
      <c r="T28" s="94">
        <f t="shared" si="0"/>
        <v>0.10403080309826863</v>
      </c>
      <c r="U28" s="94">
        <f t="shared" si="0"/>
        <v>0.14633267053714133</v>
      </c>
      <c r="V28" s="94">
        <f t="shared" si="0"/>
        <v>0.14426887534401717</v>
      </c>
      <c r="W28" s="94">
        <f t="shared" si="0"/>
        <v>0.14486151099869696</v>
      </c>
      <c r="X28" s="94">
        <f t="shared" si="0"/>
        <v>0.13269548134894782</v>
      </c>
      <c r="Y28" s="94">
        <f t="shared" si="0"/>
        <v>0.13090215438482239</v>
      </c>
      <c r="Z28" s="94">
        <f t="shared" si="0"/>
        <v>0.12676552211110564</v>
      </c>
      <c r="AA28" s="94">
        <f t="shared" si="0"/>
        <v>0.12624667189665587</v>
      </c>
      <c r="AB28" s="94">
        <f t="shared" si="0"/>
        <v>0.12619720471927762</v>
      </c>
      <c r="AC28" s="94">
        <f t="shared" si="0"/>
        <v>0.12585520812318124</v>
      </c>
      <c r="AD28" s="94">
        <f t="shared" si="0"/>
        <v>0.12494287681314444</v>
      </c>
      <c r="AE28" s="94">
        <f t="shared" si="0"/>
        <v>0.12454585973529922</v>
      </c>
      <c r="AF28" s="94">
        <f t="shared" si="0"/>
        <v>0.12365970387404145</v>
      </c>
      <c r="AG28" s="94">
        <f t="shared" si="0"/>
        <v>0.12362711599369575</v>
      </c>
      <c r="AH28" s="94">
        <f t="shared" si="0"/>
        <v>0.12242088336919973</v>
      </c>
      <c r="AI28" s="94">
        <f t="shared" si="0"/>
        <v>0.12230206814950541</v>
      </c>
      <c r="AJ28" s="94">
        <f t="shared" si="0"/>
        <v>0.11958574001572017</v>
      </c>
      <c r="AK28" s="94">
        <f t="shared" si="0"/>
        <v>0.11769675528294567</v>
      </c>
      <c r="AL28" s="94">
        <f t="shared" si="0"/>
        <v>0.11769675528294567</v>
      </c>
      <c r="AM28" s="94">
        <f t="shared" si="0"/>
        <v>0.11808965771713108</v>
      </c>
      <c r="AN28" s="94">
        <f t="shared" si="0"/>
        <v>0.11667199467039499</v>
      </c>
      <c r="AO28" s="89"/>
      <c r="AP28" s="84"/>
    </row>
    <row r="29" spans="1:42" s="85" customFormat="1" x14ac:dyDescent="0.25">
      <c r="A29" s="82" t="s">
        <v>352</v>
      </c>
      <c r="B29" s="83">
        <v>10.106999999999999</v>
      </c>
      <c r="C29" s="83">
        <v>10.250999999999999</v>
      </c>
      <c r="D29" s="83">
        <v>9.8719999999999999</v>
      </c>
      <c r="E29" s="83">
        <v>10.148999999999999</v>
      </c>
      <c r="F29" s="83">
        <v>10.135</v>
      </c>
      <c r="G29" s="83">
        <v>10.057</v>
      </c>
      <c r="H29" s="83">
        <v>10.02</v>
      </c>
      <c r="I29" s="83">
        <v>10.026</v>
      </c>
      <c r="J29" s="83">
        <v>9.9260000000000002</v>
      </c>
      <c r="K29" s="83">
        <v>9.9610000000000003</v>
      </c>
      <c r="L29" s="83">
        <v>9.9559999999999995</v>
      </c>
      <c r="M29" s="83">
        <v>9.9469999999999992</v>
      </c>
      <c r="N29" s="83">
        <v>9.9529999999999994</v>
      </c>
      <c r="O29" s="83">
        <v>9.9640000000000004</v>
      </c>
      <c r="P29" s="83">
        <v>9.6270000000000007</v>
      </c>
      <c r="Q29" s="83">
        <v>9.9459999999999997</v>
      </c>
      <c r="R29" s="83">
        <v>9.59</v>
      </c>
      <c r="S29" s="83">
        <v>9.91</v>
      </c>
      <c r="T29" s="83">
        <v>9.5449999999999999</v>
      </c>
      <c r="U29" s="83">
        <v>10.856999999999999</v>
      </c>
      <c r="V29" s="83">
        <v>10.954000000000001</v>
      </c>
      <c r="W29" s="83">
        <v>10.974</v>
      </c>
      <c r="X29" s="83">
        <v>10.673999999999999</v>
      </c>
      <c r="Y29" s="83">
        <v>10.632999999999999</v>
      </c>
      <c r="Z29" s="83">
        <v>10.51</v>
      </c>
      <c r="AA29" s="83">
        <v>10.507999999999999</v>
      </c>
      <c r="AB29" s="83">
        <v>10.5</v>
      </c>
      <c r="AC29" s="83">
        <v>10.483000000000001</v>
      </c>
      <c r="AD29" s="83">
        <v>10.475</v>
      </c>
      <c r="AE29" s="83">
        <v>10.448</v>
      </c>
      <c r="AF29" s="83">
        <v>10.428000000000001</v>
      </c>
      <c r="AG29" s="83">
        <v>10.417999999999999</v>
      </c>
      <c r="AH29" s="83">
        <v>10.384</v>
      </c>
      <c r="AI29" s="83">
        <v>10.401</v>
      </c>
      <c r="AJ29" s="83">
        <v>10.316000000000001</v>
      </c>
      <c r="AK29" s="83">
        <v>10.286</v>
      </c>
      <c r="AL29" s="83">
        <v>10.271000000000001</v>
      </c>
      <c r="AM29" s="83">
        <v>10.254</v>
      </c>
      <c r="AN29" s="83">
        <v>10.147</v>
      </c>
      <c r="AO29" s="84">
        <f>AVERAGE(B29:AN29)</f>
        <v>10.227256410256411</v>
      </c>
      <c r="AP29" s="84">
        <f>2*STDEV(B29:AN29)</f>
        <v>0.69170266169773409</v>
      </c>
    </row>
    <row r="30" spans="1:42" s="85" customFormat="1" x14ac:dyDescent="0.25">
      <c r="A30" s="82" t="s">
        <v>346</v>
      </c>
      <c r="B30" s="85">
        <v>0.3</v>
      </c>
      <c r="C30" s="85">
        <v>0.3</v>
      </c>
      <c r="D30" s="85">
        <v>0.3</v>
      </c>
      <c r="E30" s="85">
        <v>0.3</v>
      </c>
      <c r="F30" s="85">
        <v>0.3</v>
      </c>
      <c r="G30" s="85">
        <v>0.3</v>
      </c>
      <c r="H30" s="85">
        <v>0.3</v>
      </c>
      <c r="I30" s="85">
        <v>0.3</v>
      </c>
      <c r="J30" s="85">
        <v>0.3</v>
      </c>
      <c r="K30" s="85">
        <v>0.3</v>
      </c>
      <c r="L30" s="85">
        <v>0.3</v>
      </c>
      <c r="M30" s="85">
        <v>0.3</v>
      </c>
      <c r="N30" s="85">
        <v>0.3</v>
      </c>
      <c r="O30" s="85">
        <v>0.3</v>
      </c>
      <c r="P30" s="85">
        <v>0.3</v>
      </c>
      <c r="Q30" s="85">
        <v>0.3</v>
      </c>
      <c r="R30" s="85">
        <v>0.3</v>
      </c>
      <c r="S30" s="85">
        <v>0.3</v>
      </c>
      <c r="T30" s="85">
        <v>0.3</v>
      </c>
      <c r="U30" s="85">
        <v>0.3</v>
      </c>
      <c r="V30" s="85">
        <v>0.3</v>
      </c>
      <c r="W30" s="85">
        <v>0.3</v>
      </c>
      <c r="X30" s="85">
        <v>0.3</v>
      </c>
      <c r="Y30" s="85">
        <v>0.3</v>
      </c>
      <c r="Z30" s="85">
        <v>0.3</v>
      </c>
      <c r="AA30" s="85">
        <v>0.3</v>
      </c>
      <c r="AB30" s="85">
        <v>0.3</v>
      </c>
      <c r="AC30" s="85">
        <v>0.3</v>
      </c>
      <c r="AD30" s="85">
        <v>0.3</v>
      </c>
      <c r="AE30" s="85">
        <v>0.3</v>
      </c>
      <c r="AF30" s="85">
        <v>0.3</v>
      </c>
      <c r="AG30" s="85">
        <v>0.3</v>
      </c>
      <c r="AH30" s="85">
        <v>0.3</v>
      </c>
      <c r="AI30" s="85">
        <v>0.3</v>
      </c>
      <c r="AJ30" s="85">
        <v>0.3</v>
      </c>
      <c r="AK30" s="85">
        <v>0.3</v>
      </c>
      <c r="AL30" s="85">
        <v>0.3</v>
      </c>
      <c r="AM30" s="85">
        <v>0.3</v>
      </c>
      <c r="AN30" s="85">
        <v>0.3</v>
      </c>
      <c r="AO30" s="89"/>
      <c r="AP30" s="84"/>
    </row>
    <row r="31" spans="1:42" s="28" customFormat="1" ht="18" customHeight="1" x14ac:dyDescent="0.25">
      <c r="A31" s="90" t="s">
        <v>353</v>
      </c>
      <c r="B31" s="91">
        <f t="shared" ref="B31:AN31" si="1">B30*B29/B28</f>
        <v>26.070817379094656</v>
      </c>
      <c r="C31" s="91">
        <f t="shared" si="1"/>
        <v>26.913977174001708</v>
      </c>
      <c r="D31" s="91">
        <f t="shared" si="1"/>
        <v>26.069645564135513</v>
      </c>
      <c r="E31" s="91">
        <f t="shared" si="1"/>
        <v>27.29762567445907</v>
      </c>
      <c r="F31" s="91">
        <f t="shared" si="1"/>
        <v>27.407621652936644</v>
      </c>
      <c r="G31" s="91">
        <f t="shared" si="1"/>
        <v>27.530427212617745</v>
      </c>
      <c r="H31" s="91">
        <f t="shared" si="1"/>
        <v>27.567928395253421</v>
      </c>
      <c r="I31" s="91">
        <f t="shared" si="1"/>
        <v>27.805011700155614</v>
      </c>
      <c r="J31" s="91">
        <f t="shared" si="1"/>
        <v>27.446616003610647</v>
      </c>
      <c r="K31" s="91">
        <f t="shared" si="1"/>
        <v>27.779685479922541</v>
      </c>
      <c r="L31" s="91">
        <f t="shared" si="1"/>
        <v>27.855254635322552</v>
      </c>
      <c r="M31" s="91">
        <f t="shared" si="1"/>
        <v>27.982214213151263</v>
      </c>
      <c r="N31" s="91">
        <f t="shared" si="1"/>
        <v>27.994997091747134</v>
      </c>
      <c r="O31" s="91">
        <f t="shared" si="1"/>
        <v>28.063702523058904</v>
      </c>
      <c r="P31" s="91">
        <f t="shared" si="1"/>
        <v>27.136038496941833</v>
      </c>
      <c r="Q31" s="91">
        <f t="shared" si="1"/>
        <v>28.072770133284312</v>
      </c>
      <c r="R31" s="91">
        <f t="shared" si="1"/>
        <v>27.324293967535557</v>
      </c>
      <c r="S31" s="91">
        <f t="shared" si="1"/>
        <v>28.476959848555669</v>
      </c>
      <c r="T31" s="91">
        <f t="shared" si="1"/>
        <v>27.525501243079958</v>
      </c>
      <c r="U31" s="91">
        <f t="shared" si="1"/>
        <v>22.258187375684511</v>
      </c>
      <c r="V31" s="91">
        <f t="shared" si="1"/>
        <v>22.778301918302706</v>
      </c>
      <c r="W31" s="91">
        <f t="shared" si="1"/>
        <v>22.726533620304522</v>
      </c>
      <c r="X31" s="91">
        <f t="shared" si="1"/>
        <v>24.131944565461204</v>
      </c>
      <c r="Y31" s="91">
        <f t="shared" si="1"/>
        <v>24.368582893008952</v>
      </c>
      <c r="Z31" s="91">
        <f t="shared" si="1"/>
        <v>24.872693674834576</v>
      </c>
      <c r="AA31" s="91">
        <f t="shared" si="1"/>
        <v>24.970163194325785</v>
      </c>
      <c r="AB31" s="91">
        <f t="shared" si="1"/>
        <v>24.960933223577278</v>
      </c>
      <c r="AC31" s="91">
        <f t="shared" si="1"/>
        <v>24.988238841271613</v>
      </c>
      <c r="AD31" s="91">
        <f t="shared" si="1"/>
        <v>25.151493867871284</v>
      </c>
      <c r="AE31" s="91">
        <f t="shared" si="1"/>
        <v>25.16663345262241</v>
      </c>
      <c r="AF31" s="91">
        <f t="shared" si="1"/>
        <v>25.298459417196707</v>
      </c>
      <c r="AG31" s="91">
        <f t="shared" si="1"/>
        <v>25.280861523610859</v>
      </c>
      <c r="AH31" s="91">
        <f t="shared" si="1"/>
        <v>25.44663879450296</v>
      </c>
      <c r="AI31" s="91">
        <f t="shared" si="1"/>
        <v>25.513059976922545</v>
      </c>
      <c r="AJ31" s="91">
        <f t="shared" si="1"/>
        <v>25.87933979079088</v>
      </c>
      <c r="AK31" s="91">
        <f t="shared" si="1"/>
        <v>26.218224899927502</v>
      </c>
      <c r="AL31" s="91">
        <f t="shared" si="1"/>
        <v>26.17999105066648</v>
      </c>
      <c r="AM31" s="91">
        <f t="shared" si="1"/>
        <v>26.049698673601458</v>
      </c>
      <c r="AN31" s="91">
        <f t="shared" si="1"/>
        <v>26.091094170454145</v>
      </c>
      <c r="AO31" s="84">
        <f>AVERAGE(B31:AN31)</f>
        <v>26.170568290097517</v>
      </c>
      <c r="AP31" s="84">
        <f>2*STDEV(B31:AN31)</f>
        <v>3.1931186508223739</v>
      </c>
    </row>
    <row r="37" spans="2:2" x14ac:dyDescent="0.25">
      <c r="B37" s="5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zoomScale="150" zoomScaleNormal="150" workbookViewId="0">
      <pane ySplit="1" topLeftCell="A2" activePane="bottomLeft" state="frozenSplit"/>
      <selection activeCell="L1" sqref="L1:M1048576"/>
      <selection pane="bottomLeft" activeCell="I66" sqref="I66:I68"/>
    </sheetView>
  </sheetViews>
  <sheetFormatPr defaultColWidth="10.85546875" defaultRowHeight="15.75" x14ac:dyDescent="0.25"/>
  <cols>
    <col min="1" max="1" width="16.28515625" style="7" customWidth="1"/>
    <col min="2" max="7" width="9.7109375" style="1" customWidth="1"/>
    <col min="8" max="8" width="9.7109375" style="55" customWidth="1"/>
    <col min="9" max="10" width="9.7109375" style="1" customWidth="1"/>
    <col min="11" max="11" width="11" style="2" customWidth="1"/>
    <col min="12" max="16384" width="10.85546875" style="1"/>
  </cols>
  <sheetData>
    <row r="1" spans="1:11" x14ac:dyDescent="0.25">
      <c r="A1" s="7" t="s">
        <v>106</v>
      </c>
      <c r="B1" s="1" t="s">
        <v>52</v>
      </c>
      <c r="C1" s="1" t="s">
        <v>53</v>
      </c>
      <c r="D1" s="1" t="s">
        <v>54</v>
      </c>
      <c r="E1" s="1" t="s">
        <v>55</v>
      </c>
      <c r="F1" s="1" t="s">
        <v>56</v>
      </c>
      <c r="G1" s="1" t="s">
        <v>57</v>
      </c>
      <c r="H1" s="55" t="s">
        <v>58</v>
      </c>
      <c r="I1" s="1" t="s">
        <v>59</v>
      </c>
      <c r="J1" s="1" t="s">
        <v>60</v>
      </c>
      <c r="K1" s="2" t="s">
        <v>61</v>
      </c>
    </row>
    <row r="3" spans="1:11" x14ac:dyDescent="0.25">
      <c r="A3" s="7" t="s">
        <v>62</v>
      </c>
      <c r="B3" s="56">
        <v>40.348999999999997</v>
      </c>
      <c r="C3" s="56">
        <v>2E-3</v>
      </c>
      <c r="D3" s="56">
        <v>6.8000000000000005E-2</v>
      </c>
      <c r="E3" s="56">
        <v>0.156</v>
      </c>
      <c r="F3" s="56">
        <v>9.3659999999999997</v>
      </c>
      <c r="G3" s="56">
        <v>0.14499999999999999</v>
      </c>
      <c r="H3" s="56">
        <v>0.379</v>
      </c>
      <c r="I3" s="56">
        <v>49.253</v>
      </c>
      <c r="J3" s="56">
        <v>0.245</v>
      </c>
      <c r="K3" s="5">
        <v>99.974999999999994</v>
      </c>
    </row>
    <row r="4" spans="1:11" x14ac:dyDescent="0.25">
      <c r="A4" s="7" t="s">
        <v>63</v>
      </c>
      <c r="B4" s="56">
        <v>39.173000000000002</v>
      </c>
      <c r="C4" s="56">
        <v>0</v>
      </c>
      <c r="D4" s="56">
        <v>7.1999999999999995E-2</v>
      </c>
      <c r="E4" s="56">
        <v>0.191</v>
      </c>
      <c r="F4" s="56">
        <v>8.4450000000000003</v>
      </c>
      <c r="G4" s="56">
        <v>0.125</v>
      </c>
      <c r="H4" s="56">
        <v>0.38700000000000001</v>
      </c>
      <c r="I4" s="56">
        <v>49.807000000000002</v>
      </c>
      <c r="J4" s="56">
        <v>0.22800000000000001</v>
      </c>
      <c r="K4" s="5">
        <v>98.435000000000002</v>
      </c>
    </row>
    <row r="5" spans="1:11" x14ac:dyDescent="0.25">
      <c r="A5" s="7" t="s">
        <v>64</v>
      </c>
      <c r="B5" s="56">
        <v>39.418999999999997</v>
      </c>
      <c r="C5" s="56">
        <v>5.0000000000000001E-3</v>
      </c>
      <c r="D5" s="56">
        <v>7.1999999999999995E-2</v>
      </c>
      <c r="E5" s="56">
        <v>0.17199999999999999</v>
      </c>
      <c r="F5" s="56">
        <v>8.4949999999999992</v>
      </c>
      <c r="G5" s="56">
        <v>0.14199999999999999</v>
      </c>
      <c r="H5" s="56">
        <v>0.38300000000000001</v>
      </c>
      <c r="I5" s="56">
        <v>49.94</v>
      </c>
      <c r="J5" s="56">
        <v>0.222</v>
      </c>
      <c r="K5" s="5">
        <v>98.856999999999999</v>
      </c>
    </row>
    <row r="6" spans="1:11" x14ac:dyDescent="0.25">
      <c r="A6" s="7" t="s">
        <v>65</v>
      </c>
      <c r="B6" s="56">
        <v>40.063000000000002</v>
      </c>
      <c r="C6" s="56">
        <v>0</v>
      </c>
      <c r="D6" s="56">
        <v>7.1999999999999995E-2</v>
      </c>
      <c r="E6" s="56">
        <v>0.17699999999999999</v>
      </c>
      <c r="F6" s="56">
        <v>9.1549999999999994</v>
      </c>
      <c r="G6" s="56">
        <v>0.152</v>
      </c>
      <c r="H6" s="56">
        <v>0.39800000000000002</v>
      </c>
      <c r="I6" s="56">
        <v>49.345999999999997</v>
      </c>
      <c r="J6" s="56">
        <v>0.246</v>
      </c>
      <c r="K6" s="5">
        <v>99.611999999999995</v>
      </c>
    </row>
    <row r="7" spans="1:11" x14ac:dyDescent="0.25">
      <c r="A7" s="7" t="s">
        <v>66</v>
      </c>
      <c r="B7" s="56">
        <v>39.247999999999998</v>
      </c>
      <c r="C7" s="56">
        <v>7.0000000000000001E-3</v>
      </c>
      <c r="D7" s="56">
        <v>6.4000000000000001E-2</v>
      </c>
      <c r="E7" s="56">
        <v>0.216</v>
      </c>
      <c r="F7" s="56">
        <v>8.4610000000000003</v>
      </c>
      <c r="G7" s="56">
        <v>0.13400000000000001</v>
      </c>
      <c r="H7" s="56">
        <v>0.41099999999999998</v>
      </c>
      <c r="I7" s="56">
        <v>49.533000000000001</v>
      </c>
      <c r="J7" s="56">
        <v>0.22900000000000001</v>
      </c>
      <c r="K7" s="5">
        <v>98.316000000000003</v>
      </c>
    </row>
    <row r="8" spans="1:11" x14ac:dyDescent="0.25">
      <c r="A8" s="7" t="s">
        <v>67</v>
      </c>
      <c r="B8" s="56">
        <v>40.460999999999999</v>
      </c>
      <c r="C8" s="56">
        <v>0</v>
      </c>
      <c r="D8" s="56">
        <v>6.8000000000000005E-2</v>
      </c>
      <c r="E8" s="56">
        <v>0.161</v>
      </c>
      <c r="F8" s="56">
        <v>8.6790000000000003</v>
      </c>
      <c r="G8" s="56">
        <v>0.123</v>
      </c>
      <c r="H8" s="56">
        <v>0.38700000000000001</v>
      </c>
      <c r="I8" s="56">
        <v>49.734000000000002</v>
      </c>
      <c r="J8" s="56">
        <v>0.23400000000000001</v>
      </c>
      <c r="K8" s="5">
        <v>99.847999999999999</v>
      </c>
    </row>
    <row r="9" spans="1:11" x14ac:dyDescent="0.25">
      <c r="A9" s="7" t="s">
        <v>68</v>
      </c>
      <c r="B9" s="56">
        <v>40.256999999999998</v>
      </c>
      <c r="C9" s="56">
        <v>3.0000000000000001E-3</v>
      </c>
      <c r="D9" s="56">
        <v>6.8000000000000005E-2</v>
      </c>
      <c r="E9" s="56">
        <v>0.17</v>
      </c>
      <c r="F9" s="56">
        <v>9.0109999999999992</v>
      </c>
      <c r="G9" s="56">
        <v>0.152</v>
      </c>
      <c r="H9" s="56">
        <v>0.40200000000000002</v>
      </c>
      <c r="I9" s="56">
        <v>49.421999999999997</v>
      </c>
      <c r="J9" s="56">
        <v>0.23799999999999999</v>
      </c>
      <c r="K9" s="5">
        <v>99.724999999999994</v>
      </c>
    </row>
    <row r="10" spans="1:11" x14ac:dyDescent="0.25">
      <c r="A10" s="7" t="s">
        <v>69</v>
      </c>
      <c r="B10" s="56">
        <v>40.299999999999997</v>
      </c>
      <c r="C10" s="56">
        <v>7.0000000000000001E-3</v>
      </c>
      <c r="D10" s="56">
        <v>7.0000000000000007E-2</v>
      </c>
      <c r="E10" s="56">
        <v>0.16700000000000001</v>
      </c>
      <c r="F10" s="56">
        <v>8.9009999999999998</v>
      </c>
      <c r="G10" s="56">
        <v>0.152</v>
      </c>
      <c r="H10" s="56">
        <v>0.39200000000000002</v>
      </c>
      <c r="I10" s="56">
        <v>49.390999999999998</v>
      </c>
      <c r="J10" s="56">
        <v>0.23799999999999999</v>
      </c>
      <c r="K10" s="5">
        <v>99.626999999999995</v>
      </c>
    </row>
    <row r="11" spans="1:11" x14ac:dyDescent="0.25">
      <c r="A11" s="7" t="s">
        <v>70</v>
      </c>
      <c r="B11" s="56">
        <v>40.307000000000002</v>
      </c>
      <c r="C11" s="56">
        <v>5.0000000000000001E-3</v>
      </c>
      <c r="D11" s="56">
        <v>7.1999999999999995E-2</v>
      </c>
      <c r="E11" s="56">
        <v>0.159</v>
      </c>
      <c r="F11" s="56">
        <v>9.4220000000000006</v>
      </c>
      <c r="G11" s="56">
        <v>0.15</v>
      </c>
      <c r="H11" s="56">
        <v>0.378</v>
      </c>
      <c r="I11" s="56">
        <v>48.783999999999999</v>
      </c>
      <c r="J11" s="56">
        <v>0.246</v>
      </c>
      <c r="K11" s="5">
        <v>99.53</v>
      </c>
    </row>
    <row r="12" spans="1:11" x14ac:dyDescent="0.25">
      <c r="A12" s="7" t="s">
        <v>71</v>
      </c>
      <c r="B12" s="56">
        <v>40.186999999999998</v>
      </c>
      <c r="C12" s="56">
        <v>5.0000000000000001E-3</v>
      </c>
      <c r="D12" s="56">
        <v>6.4000000000000001E-2</v>
      </c>
      <c r="E12" s="56">
        <v>0.17</v>
      </c>
      <c r="F12" s="56">
        <v>9.2230000000000008</v>
      </c>
      <c r="G12" s="56">
        <v>0.13400000000000001</v>
      </c>
      <c r="H12" s="56">
        <v>0.373</v>
      </c>
      <c r="I12" s="56">
        <v>48.98</v>
      </c>
      <c r="J12" s="56">
        <v>0.246</v>
      </c>
      <c r="K12" s="5">
        <v>99.381</v>
      </c>
    </row>
    <row r="13" spans="1:11" x14ac:dyDescent="0.25">
      <c r="A13" s="7" t="s">
        <v>72</v>
      </c>
      <c r="B13" s="56">
        <v>40.421999999999997</v>
      </c>
      <c r="C13" s="56">
        <v>2E-3</v>
      </c>
      <c r="D13" s="56">
        <v>7.5999999999999998E-2</v>
      </c>
      <c r="E13" s="56">
        <v>0.16700000000000001</v>
      </c>
      <c r="F13" s="56">
        <v>8.8279999999999994</v>
      </c>
      <c r="G13" s="56">
        <v>0.13800000000000001</v>
      </c>
      <c r="H13" s="56">
        <v>0.39700000000000002</v>
      </c>
      <c r="I13" s="56">
        <v>49.430999999999997</v>
      </c>
      <c r="J13" s="56">
        <v>0.24199999999999999</v>
      </c>
      <c r="K13" s="5">
        <v>99.712000000000003</v>
      </c>
    </row>
    <row r="14" spans="1:11" x14ac:dyDescent="0.25">
      <c r="A14" s="7" t="s">
        <v>73</v>
      </c>
      <c r="B14" s="56">
        <v>39.994</v>
      </c>
      <c r="C14" s="56">
        <v>3.0000000000000001E-3</v>
      </c>
      <c r="D14" s="56">
        <v>7.1999999999999995E-2</v>
      </c>
      <c r="E14" s="56">
        <v>0.17399999999999999</v>
      </c>
      <c r="F14" s="56">
        <v>9.1519999999999992</v>
      </c>
      <c r="G14" s="56">
        <v>0.152</v>
      </c>
      <c r="H14" s="56">
        <v>0.379</v>
      </c>
      <c r="I14" s="56">
        <v>49.28</v>
      </c>
      <c r="J14" s="56">
        <v>0.23200000000000001</v>
      </c>
      <c r="K14" s="5">
        <v>99.447000000000003</v>
      </c>
    </row>
    <row r="15" spans="1:11" x14ac:dyDescent="0.25">
      <c r="A15" s="7" t="s">
        <v>74</v>
      </c>
      <c r="B15" s="56">
        <v>39.948999999999998</v>
      </c>
      <c r="C15" s="56">
        <v>3.0000000000000001E-3</v>
      </c>
      <c r="D15" s="56">
        <v>7.0000000000000007E-2</v>
      </c>
      <c r="E15" s="56">
        <v>0.16400000000000001</v>
      </c>
      <c r="F15" s="56">
        <v>9.5340000000000007</v>
      </c>
      <c r="G15" s="56">
        <v>0.151</v>
      </c>
      <c r="H15" s="56">
        <v>0.37</v>
      </c>
      <c r="I15" s="56">
        <v>48.563000000000002</v>
      </c>
      <c r="J15" s="56">
        <v>0.24099999999999999</v>
      </c>
      <c r="K15" s="5">
        <v>99.046000000000006</v>
      </c>
    </row>
    <row r="16" spans="1:11" x14ac:dyDescent="0.25">
      <c r="A16" s="7" t="s">
        <v>75</v>
      </c>
      <c r="B16" s="56">
        <v>39.93</v>
      </c>
      <c r="C16" s="56">
        <v>5.0000000000000001E-3</v>
      </c>
      <c r="D16" s="56">
        <v>6.8000000000000005E-2</v>
      </c>
      <c r="E16" s="56">
        <v>0.17199999999999999</v>
      </c>
      <c r="F16" s="56">
        <v>8.4469999999999992</v>
      </c>
      <c r="G16" s="56">
        <v>0.13600000000000001</v>
      </c>
      <c r="H16" s="56">
        <v>0.39500000000000002</v>
      </c>
      <c r="I16" s="56">
        <v>49.847000000000001</v>
      </c>
      <c r="J16" s="56">
        <v>0.22500000000000001</v>
      </c>
      <c r="K16" s="5">
        <v>99.224999999999994</v>
      </c>
    </row>
    <row r="17" spans="1:11" x14ac:dyDescent="0.25">
      <c r="A17" s="7" t="s">
        <v>76</v>
      </c>
      <c r="B17" s="56">
        <v>39.923999999999999</v>
      </c>
      <c r="C17" s="56">
        <v>3.0000000000000001E-3</v>
      </c>
      <c r="D17" s="56">
        <v>7.1999999999999995E-2</v>
      </c>
      <c r="E17" s="56">
        <v>0.152</v>
      </c>
      <c r="F17" s="56">
        <v>9.1649999999999991</v>
      </c>
      <c r="G17" s="56">
        <v>0.16300000000000001</v>
      </c>
      <c r="H17" s="56">
        <v>0.38900000000000001</v>
      </c>
      <c r="I17" s="56">
        <v>49.348999999999997</v>
      </c>
      <c r="J17" s="56">
        <v>0.23400000000000001</v>
      </c>
      <c r="K17" s="5">
        <v>99.450999999999993</v>
      </c>
    </row>
    <row r="18" spans="1:11" x14ac:dyDescent="0.25">
      <c r="A18" s="7" t="s">
        <v>77</v>
      </c>
      <c r="B18" s="56">
        <v>39.002000000000002</v>
      </c>
      <c r="C18" s="56">
        <v>7.0000000000000001E-3</v>
      </c>
      <c r="D18" s="56">
        <v>7.1999999999999995E-2</v>
      </c>
      <c r="E18" s="56">
        <v>0.158</v>
      </c>
      <c r="F18" s="56">
        <v>9.0329999999999995</v>
      </c>
      <c r="G18" s="56">
        <v>0.13900000000000001</v>
      </c>
      <c r="H18" s="56">
        <v>0.36699999999999999</v>
      </c>
      <c r="I18" s="56">
        <v>49.015999999999998</v>
      </c>
      <c r="J18" s="56">
        <v>0.246</v>
      </c>
      <c r="K18" s="5">
        <v>98.039000000000001</v>
      </c>
    </row>
    <row r="19" spans="1:11" x14ac:dyDescent="0.25">
      <c r="A19" s="7" t="s">
        <v>78</v>
      </c>
      <c r="B19" s="56">
        <v>39.174999999999997</v>
      </c>
      <c r="C19" s="56">
        <v>0</v>
      </c>
      <c r="D19" s="56">
        <v>7.1999999999999995E-2</v>
      </c>
      <c r="E19" s="56">
        <v>0.19400000000000001</v>
      </c>
      <c r="F19" s="56">
        <v>8.6920000000000002</v>
      </c>
      <c r="G19" s="56">
        <v>0.14799999999999999</v>
      </c>
      <c r="H19" s="56">
        <v>0.375</v>
      </c>
      <c r="I19" s="56">
        <v>49.316000000000003</v>
      </c>
      <c r="J19" s="56">
        <v>0.23599999999999999</v>
      </c>
      <c r="K19" s="5">
        <v>98.213999999999999</v>
      </c>
    </row>
    <row r="20" spans="1:11" x14ac:dyDescent="0.25">
      <c r="A20" s="7" t="s">
        <v>79</v>
      </c>
      <c r="B20" s="56">
        <v>40.768999999999998</v>
      </c>
      <c r="C20" s="56">
        <v>7.0000000000000001E-3</v>
      </c>
      <c r="D20" s="56">
        <v>8.1000000000000003E-2</v>
      </c>
      <c r="E20" s="56">
        <v>0.14299999999999999</v>
      </c>
      <c r="F20" s="56">
        <v>8.9619999999999997</v>
      </c>
      <c r="G20" s="56">
        <v>0.156</v>
      </c>
      <c r="H20" s="56">
        <v>0.374</v>
      </c>
      <c r="I20" s="56">
        <v>49.447000000000003</v>
      </c>
      <c r="J20" s="56">
        <v>0.26900000000000002</v>
      </c>
      <c r="K20" s="5">
        <v>100.218</v>
      </c>
    </row>
    <row r="21" spans="1:11" x14ac:dyDescent="0.25">
      <c r="A21" s="7" t="s">
        <v>80</v>
      </c>
      <c r="B21" s="56">
        <v>41.101999999999997</v>
      </c>
      <c r="C21" s="56">
        <v>7.0000000000000001E-3</v>
      </c>
      <c r="D21" s="56">
        <v>7.1999999999999995E-2</v>
      </c>
      <c r="E21" s="56">
        <v>0.17499999999999999</v>
      </c>
      <c r="F21" s="56">
        <v>8.9039999999999999</v>
      </c>
      <c r="G21" s="56">
        <v>0.154</v>
      </c>
      <c r="H21" s="56">
        <v>0.374</v>
      </c>
      <c r="I21" s="56">
        <v>49.578000000000003</v>
      </c>
      <c r="J21" s="56">
        <v>0.246</v>
      </c>
      <c r="K21" s="5">
        <v>100.629</v>
      </c>
    </row>
    <row r="22" spans="1:11" x14ac:dyDescent="0.25">
      <c r="A22" s="7" t="s">
        <v>81</v>
      </c>
      <c r="B22" s="56">
        <v>39.566000000000003</v>
      </c>
      <c r="C22" s="56">
        <v>3.0000000000000001E-3</v>
      </c>
      <c r="D22" s="56">
        <v>6.4000000000000001E-2</v>
      </c>
      <c r="E22" s="56">
        <v>0.158</v>
      </c>
      <c r="F22" s="56">
        <v>9.2919999999999998</v>
      </c>
      <c r="G22" s="56">
        <v>0.14699999999999999</v>
      </c>
      <c r="H22" s="56">
        <v>0.377</v>
      </c>
      <c r="I22" s="56">
        <v>48.851999999999997</v>
      </c>
      <c r="J22" s="56">
        <v>0.24099999999999999</v>
      </c>
      <c r="K22" s="5">
        <v>98.706999999999994</v>
      </c>
    </row>
    <row r="23" spans="1:11" x14ac:dyDescent="0.25">
      <c r="A23" s="7" t="s">
        <v>82</v>
      </c>
      <c r="B23" s="56">
        <v>40.090000000000003</v>
      </c>
      <c r="C23" s="56">
        <v>7.0000000000000001E-3</v>
      </c>
      <c r="D23" s="56">
        <v>7.1999999999999995E-2</v>
      </c>
      <c r="E23" s="56">
        <v>0.14499999999999999</v>
      </c>
      <c r="F23" s="56">
        <v>9.4429999999999996</v>
      </c>
      <c r="G23" s="56">
        <v>0.16</v>
      </c>
      <c r="H23" s="56">
        <v>0.374</v>
      </c>
      <c r="I23" s="56">
        <v>48.765999999999998</v>
      </c>
      <c r="J23" s="56">
        <v>0.24099999999999999</v>
      </c>
      <c r="K23" s="5">
        <v>99.308999999999997</v>
      </c>
    </row>
    <row r="24" spans="1:11" x14ac:dyDescent="0.25">
      <c r="A24" s="7" t="s">
        <v>83</v>
      </c>
      <c r="B24" s="56">
        <v>39.575000000000003</v>
      </c>
      <c r="C24" s="56">
        <v>0</v>
      </c>
      <c r="D24" s="56">
        <v>7.5999999999999998E-2</v>
      </c>
      <c r="E24" s="56">
        <v>0.13900000000000001</v>
      </c>
      <c r="F24" s="56">
        <v>9.0259999999999998</v>
      </c>
      <c r="G24" s="56">
        <v>0.14299999999999999</v>
      </c>
      <c r="H24" s="56">
        <v>0.372</v>
      </c>
      <c r="I24" s="56">
        <v>49.125</v>
      </c>
      <c r="J24" s="56">
        <v>0.25</v>
      </c>
      <c r="K24" s="5">
        <v>98.716999999999999</v>
      </c>
    </row>
    <row r="25" spans="1:11" s="7" customFormat="1" x14ac:dyDescent="0.25">
      <c r="A25" s="7" t="s">
        <v>15</v>
      </c>
      <c r="B25" s="57">
        <f>AVERAGE(B3:B24)</f>
        <v>39.966454545454546</v>
      </c>
      <c r="C25" s="57">
        <f t="shared" ref="C25:J25" si="0">AVERAGE(C3:C24)</f>
        <v>3.6818181818181832E-3</v>
      </c>
      <c r="D25" s="57">
        <f t="shared" si="0"/>
        <v>7.0772727272727293E-2</v>
      </c>
      <c r="E25" s="57">
        <f t="shared" si="0"/>
        <v>0.16727272727272727</v>
      </c>
      <c r="F25" s="57">
        <f t="shared" si="0"/>
        <v>8.9834545454545456</v>
      </c>
      <c r="G25" s="57">
        <f t="shared" si="0"/>
        <v>0.14527272727272725</v>
      </c>
      <c r="H25" s="57">
        <f t="shared" si="0"/>
        <v>0.38331818181818184</v>
      </c>
      <c r="I25" s="57">
        <f t="shared" si="0"/>
        <v>49.307272727272725</v>
      </c>
      <c r="J25" s="57">
        <f t="shared" si="0"/>
        <v>0.23977272727272728</v>
      </c>
      <c r="K25" s="21">
        <f>SUM(B25:J25)</f>
        <v>99.267272727272726</v>
      </c>
    </row>
    <row r="26" spans="1:11" s="7" customFormat="1" x14ac:dyDescent="0.25">
      <c r="B26" s="57"/>
      <c r="C26" s="57"/>
      <c r="D26" s="57"/>
      <c r="E26" s="57"/>
      <c r="F26" s="57"/>
      <c r="G26" s="57"/>
      <c r="H26" s="57"/>
      <c r="I26" s="57"/>
      <c r="J26" s="57"/>
      <c r="K26" s="21"/>
    </row>
    <row r="27" spans="1:11" x14ac:dyDescent="0.25">
      <c r="A27" s="7" t="s">
        <v>84</v>
      </c>
      <c r="B27" s="56">
        <v>40.878</v>
      </c>
      <c r="C27" s="56">
        <v>3.0000000000000001E-3</v>
      </c>
      <c r="D27" s="56">
        <v>6.8000000000000005E-2</v>
      </c>
      <c r="E27" s="56">
        <v>0.193</v>
      </c>
      <c r="F27" s="56">
        <v>9.1059999999999999</v>
      </c>
      <c r="G27" s="56">
        <v>0.14099999999999999</v>
      </c>
      <c r="H27" s="56">
        <v>0.40300000000000002</v>
      </c>
      <c r="I27" s="56">
        <v>49.283000000000001</v>
      </c>
      <c r="J27" s="56">
        <v>0.22700000000000001</v>
      </c>
      <c r="K27" s="5">
        <f>SUM(B27:J27)</f>
        <v>100.30199999999999</v>
      </c>
    </row>
    <row r="28" spans="1:11" x14ac:dyDescent="0.25">
      <c r="A28" s="7" t="s">
        <v>85</v>
      </c>
      <c r="B28" s="56">
        <v>39.667000000000002</v>
      </c>
      <c r="C28" s="56">
        <v>3.0000000000000001E-3</v>
      </c>
      <c r="D28" s="56">
        <v>7.0000000000000007E-2</v>
      </c>
      <c r="E28" s="56">
        <v>0.159</v>
      </c>
      <c r="F28" s="56">
        <v>9.4749999999999996</v>
      </c>
      <c r="G28" s="56">
        <v>0.159</v>
      </c>
      <c r="H28" s="56">
        <v>0.38800000000000001</v>
      </c>
      <c r="I28" s="56">
        <v>48.439</v>
      </c>
      <c r="J28" s="56">
        <v>0.22500000000000001</v>
      </c>
      <c r="K28" s="5">
        <f t="shared" ref="K28:K63" si="1">SUM(B28:J28)</f>
        <v>98.584999999999994</v>
      </c>
    </row>
    <row r="29" spans="1:11" x14ac:dyDescent="0.25">
      <c r="A29" s="7" t="s">
        <v>86</v>
      </c>
      <c r="B29" s="56">
        <v>40.548000000000002</v>
      </c>
      <c r="C29" s="56">
        <v>8.0000000000000002E-3</v>
      </c>
      <c r="D29" s="56">
        <v>0.1</v>
      </c>
      <c r="E29" s="56">
        <v>0.20499999999999999</v>
      </c>
      <c r="F29" s="56">
        <v>9.8460000000000001</v>
      </c>
      <c r="G29" s="56">
        <v>0.151</v>
      </c>
      <c r="H29" s="56">
        <v>0.39100000000000001</v>
      </c>
      <c r="I29" s="56">
        <v>48.177</v>
      </c>
      <c r="J29" s="56">
        <v>0.23799999999999999</v>
      </c>
      <c r="K29" s="5">
        <f t="shared" si="1"/>
        <v>99.664000000000016</v>
      </c>
    </row>
    <row r="30" spans="1:11" x14ac:dyDescent="0.25">
      <c r="A30" s="7" t="s">
        <v>87</v>
      </c>
      <c r="B30" s="56">
        <v>41.234999999999999</v>
      </c>
      <c r="C30" s="56">
        <v>0</v>
      </c>
      <c r="D30" s="56">
        <v>6.6000000000000003E-2</v>
      </c>
      <c r="E30" s="56">
        <v>0.16700000000000001</v>
      </c>
      <c r="F30" s="56">
        <v>9.6280000000000001</v>
      </c>
      <c r="G30" s="56">
        <v>0.14499999999999999</v>
      </c>
      <c r="H30" s="56">
        <v>0.40300000000000002</v>
      </c>
      <c r="I30" s="56">
        <v>49.030999999999999</v>
      </c>
      <c r="J30" s="56">
        <v>0.23200000000000001</v>
      </c>
      <c r="K30" s="5">
        <f t="shared" si="1"/>
        <v>100.90700000000001</v>
      </c>
    </row>
    <row r="31" spans="1:11" x14ac:dyDescent="0.25">
      <c r="A31" s="7" t="s">
        <v>88</v>
      </c>
      <c r="B31" s="56">
        <v>39.834000000000003</v>
      </c>
      <c r="C31" s="56">
        <v>8.0000000000000002E-3</v>
      </c>
      <c r="D31" s="56">
        <v>7.1999999999999995E-2</v>
      </c>
      <c r="E31" s="56">
        <v>0.158</v>
      </c>
      <c r="F31" s="56">
        <v>10.018000000000001</v>
      </c>
      <c r="G31" s="56">
        <v>0.16700000000000001</v>
      </c>
      <c r="H31" s="56">
        <v>0.36899999999999999</v>
      </c>
      <c r="I31" s="56">
        <v>48.381</v>
      </c>
      <c r="J31" s="56">
        <v>0.23499999999999999</v>
      </c>
      <c r="K31" s="5">
        <f t="shared" si="1"/>
        <v>99.242000000000004</v>
      </c>
    </row>
    <row r="32" spans="1:11" x14ac:dyDescent="0.25">
      <c r="A32" s="7" t="s">
        <v>89</v>
      </c>
      <c r="B32" s="56">
        <v>39.302999999999997</v>
      </c>
      <c r="C32" s="56">
        <v>0</v>
      </c>
      <c r="D32" s="56">
        <v>6.2E-2</v>
      </c>
      <c r="E32" s="56">
        <v>0.124</v>
      </c>
      <c r="F32" s="56">
        <v>10.337999999999999</v>
      </c>
      <c r="G32" s="56">
        <v>0.17799999999999999</v>
      </c>
      <c r="H32" s="56">
        <v>0.36399999999999999</v>
      </c>
      <c r="I32" s="56">
        <v>48.023000000000003</v>
      </c>
      <c r="J32" s="56">
        <v>0.24199999999999999</v>
      </c>
      <c r="K32" s="5">
        <f t="shared" si="1"/>
        <v>98.634</v>
      </c>
    </row>
    <row r="33" spans="1:11" x14ac:dyDescent="0.25">
      <c r="A33" s="7" t="s">
        <v>90</v>
      </c>
      <c r="B33" s="56">
        <v>39.698999999999998</v>
      </c>
      <c r="C33" s="56">
        <v>3.0000000000000001E-3</v>
      </c>
      <c r="D33" s="56">
        <v>7.0000000000000007E-2</v>
      </c>
      <c r="E33" s="56">
        <v>0.124</v>
      </c>
      <c r="F33" s="56">
        <v>10.449</v>
      </c>
      <c r="G33" s="56">
        <v>0.18099999999999999</v>
      </c>
      <c r="H33" s="56">
        <v>0.372</v>
      </c>
      <c r="I33" s="56">
        <v>48.258000000000003</v>
      </c>
      <c r="J33" s="56">
        <v>0.249</v>
      </c>
      <c r="K33" s="5">
        <f t="shared" si="1"/>
        <v>99.405000000000001</v>
      </c>
    </row>
    <row r="34" spans="1:11" x14ac:dyDescent="0.25">
      <c r="A34" s="7" t="s">
        <v>91</v>
      </c>
      <c r="B34" s="56">
        <v>39.908999999999999</v>
      </c>
      <c r="C34" s="56">
        <v>7.0000000000000001E-3</v>
      </c>
      <c r="D34" s="56">
        <v>7.0000000000000007E-2</v>
      </c>
      <c r="E34" s="56">
        <v>0.16200000000000001</v>
      </c>
      <c r="F34" s="56">
        <v>9.9909999999999997</v>
      </c>
      <c r="G34" s="56">
        <v>0.16900000000000001</v>
      </c>
      <c r="H34" s="56">
        <v>0.38300000000000001</v>
      </c>
      <c r="I34" s="56">
        <v>48.691000000000003</v>
      </c>
      <c r="J34" s="56">
        <v>0.23499999999999999</v>
      </c>
      <c r="K34" s="5">
        <f t="shared" si="1"/>
        <v>99.617000000000004</v>
      </c>
    </row>
    <row r="35" spans="1:11" x14ac:dyDescent="0.25">
      <c r="A35" s="7" t="s">
        <v>92</v>
      </c>
      <c r="B35" s="56">
        <v>39.820999999999998</v>
      </c>
      <c r="C35" s="56">
        <v>3.0000000000000001E-3</v>
      </c>
      <c r="D35" s="56">
        <v>6.6000000000000003E-2</v>
      </c>
      <c r="E35" s="56">
        <v>0.186</v>
      </c>
      <c r="F35" s="56">
        <v>9.4469999999999992</v>
      </c>
      <c r="G35" s="56">
        <v>0.154</v>
      </c>
      <c r="H35" s="56">
        <v>0.39300000000000002</v>
      </c>
      <c r="I35" s="56">
        <v>49.317999999999998</v>
      </c>
      <c r="J35" s="56">
        <v>0.22800000000000001</v>
      </c>
      <c r="K35" s="5">
        <f t="shared" si="1"/>
        <v>99.616</v>
      </c>
    </row>
    <row r="36" spans="1:11" x14ac:dyDescent="0.25">
      <c r="A36" s="7" t="s">
        <v>93</v>
      </c>
      <c r="B36" s="56">
        <v>40.427999999999997</v>
      </c>
      <c r="C36" s="56">
        <v>0</v>
      </c>
      <c r="D36" s="56">
        <v>6.6000000000000003E-2</v>
      </c>
      <c r="E36" s="56">
        <v>0.17499999999999999</v>
      </c>
      <c r="F36" s="56">
        <v>9.9819999999999993</v>
      </c>
      <c r="G36" s="56">
        <v>0.16900000000000001</v>
      </c>
      <c r="H36" s="56">
        <v>0.38100000000000001</v>
      </c>
      <c r="I36" s="56">
        <v>48.771000000000001</v>
      </c>
      <c r="J36" s="56">
        <v>0.249</v>
      </c>
      <c r="K36" s="5">
        <f t="shared" si="1"/>
        <v>100.22099999999999</v>
      </c>
    </row>
    <row r="37" spans="1:11" x14ac:dyDescent="0.25">
      <c r="A37" s="7" t="s">
        <v>94</v>
      </c>
      <c r="B37" s="56">
        <v>39.71</v>
      </c>
      <c r="C37" s="56">
        <v>3.0000000000000001E-3</v>
      </c>
      <c r="D37" s="56">
        <v>7.0000000000000007E-2</v>
      </c>
      <c r="E37" s="56">
        <v>0.14299999999999999</v>
      </c>
      <c r="F37" s="56">
        <v>10.318</v>
      </c>
      <c r="G37" s="56">
        <v>0.17</v>
      </c>
      <c r="H37" s="56">
        <v>0.36899999999999999</v>
      </c>
      <c r="I37" s="56">
        <v>48.226999999999997</v>
      </c>
      <c r="J37" s="56">
        <v>0.245</v>
      </c>
      <c r="K37" s="5">
        <f t="shared" si="1"/>
        <v>99.254999999999995</v>
      </c>
    </row>
    <row r="38" spans="1:11" x14ac:dyDescent="0.25">
      <c r="A38" s="7" t="s">
        <v>95</v>
      </c>
      <c r="B38" s="56">
        <v>38.768000000000001</v>
      </c>
      <c r="C38" s="56">
        <v>3.0000000000000001E-3</v>
      </c>
      <c r="D38" s="56">
        <v>7.1999999999999995E-2</v>
      </c>
      <c r="E38" s="56">
        <v>0.14000000000000001</v>
      </c>
      <c r="F38" s="56">
        <v>10.443</v>
      </c>
      <c r="G38" s="56">
        <v>0.159</v>
      </c>
      <c r="H38" s="56">
        <v>0.374</v>
      </c>
      <c r="I38" s="56">
        <v>48.286000000000001</v>
      </c>
      <c r="J38" s="56">
        <v>0.253</v>
      </c>
      <c r="K38" s="5">
        <f t="shared" si="1"/>
        <v>98.498000000000005</v>
      </c>
    </row>
    <row r="39" spans="1:11" x14ac:dyDescent="0.25">
      <c r="A39" s="7" t="s">
        <v>96</v>
      </c>
      <c r="B39" s="56">
        <v>40.207999999999998</v>
      </c>
      <c r="C39" s="56">
        <v>5.0000000000000001E-3</v>
      </c>
      <c r="D39" s="56">
        <v>7.0000000000000007E-2</v>
      </c>
      <c r="E39" s="56">
        <v>0.18099999999999999</v>
      </c>
      <c r="F39" s="56">
        <v>9.4350000000000005</v>
      </c>
      <c r="G39" s="56">
        <v>0.14699999999999999</v>
      </c>
      <c r="H39" s="56">
        <v>0.38900000000000001</v>
      </c>
      <c r="I39" s="56">
        <v>49.197000000000003</v>
      </c>
      <c r="J39" s="56">
        <v>0.23200000000000001</v>
      </c>
      <c r="K39" s="5">
        <f t="shared" si="1"/>
        <v>99.864000000000004</v>
      </c>
    </row>
    <row r="40" spans="1:11" x14ac:dyDescent="0.25">
      <c r="A40" s="7" t="s">
        <v>97</v>
      </c>
      <c r="B40" s="56">
        <v>40.131</v>
      </c>
      <c r="C40" s="56">
        <v>2E-3</v>
      </c>
      <c r="D40" s="56">
        <v>7.3999999999999996E-2</v>
      </c>
      <c r="E40" s="56">
        <v>0.158</v>
      </c>
      <c r="F40" s="56">
        <v>10.183</v>
      </c>
      <c r="G40" s="56">
        <v>0.161</v>
      </c>
      <c r="H40" s="56">
        <v>0.38600000000000001</v>
      </c>
      <c r="I40" s="56">
        <v>48.670999999999999</v>
      </c>
      <c r="J40" s="56">
        <v>0.24299999999999999</v>
      </c>
      <c r="K40" s="5">
        <f t="shared" si="1"/>
        <v>100.009</v>
      </c>
    </row>
    <row r="41" spans="1:11" x14ac:dyDescent="0.25">
      <c r="A41" s="7" t="s">
        <v>98</v>
      </c>
      <c r="B41" s="56">
        <v>40.009</v>
      </c>
      <c r="C41" s="56">
        <v>2E-3</v>
      </c>
      <c r="D41" s="56">
        <v>7.3999999999999996E-2</v>
      </c>
      <c r="E41" s="56">
        <v>0.17799999999999999</v>
      </c>
      <c r="F41" s="56">
        <v>9.0869999999999997</v>
      </c>
      <c r="G41" s="56">
        <v>0.151</v>
      </c>
      <c r="H41" s="56">
        <v>0.39200000000000002</v>
      </c>
      <c r="I41" s="56">
        <v>50.222000000000001</v>
      </c>
      <c r="J41" s="56">
        <v>0.22500000000000001</v>
      </c>
      <c r="K41" s="5">
        <f t="shared" si="1"/>
        <v>100.34</v>
      </c>
    </row>
    <row r="42" spans="1:11" x14ac:dyDescent="0.25">
      <c r="A42" s="7" t="s">
        <v>99</v>
      </c>
      <c r="B42" s="56">
        <v>38.811</v>
      </c>
      <c r="C42" s="56">
        <v>0</v>
      </c>
      <c r="D42" s="56">
        <v>7.3999999999999996E-2</v>
      </c>
      <c r="E42" s="56">
        <v>0.16500000000000001</v>
      </c>
      <c r="F42" s="56">
        <v>9.2420000000000009</v>
      </c>
      <c r="G42" s="56">
        <v>0.14499999999999999</v>
      </c>
      <c r="H42" s="56">
        <v>0.38300000000000001</v>
      </c>
      <c r="I42" s="56">
        <v>49.506999999999998</v>
      </c>
      <c r="J42" s="56">
        <v>0.224</v>
      </c>
      <c r="K42" s="5">
        <f t="shared" si="1"/>
        <v>98.551000000000002</v>
      </c>
    </row>
    <row r="43" spans="1:11" x14ac:dyDescent="0.25">
      <c r="A43" s="7" t="s">
        <v>100</v>
      </c>
      <c r="B43" s="56">
        <v>40.866999999999997</v>
      </c>
      <c r="C43" s="56">
        <v>0</v>
      </c>
      <c r="D43" s="56">
        <v>7.9000000000000001E-2</v>
      </c>
      <c r="E43" s="56">
        <v>0.16400000000000001</v>
      </c>
      <c r="F43" s="56">
        <v>9.4619999999999997</v>
      </c>
      <c r="G43" s="56">
        <v>0.14599999999999999</v>
      </c>
      <c r="H43" s="56">
        <v>0.39800000000000002</v>
      </c>
      <c r="I43" s="56">
        <v>50.110999999999997</v>
      </c>
      <c r="J43" s="56">
        <v>0.22700000000000001</v>
      </c>
      <c r="K43" s="5">
        <f t="shared" si="1"/>
        <v>101.45400000000001</v>
      </c>
    </row>
    <row r="44" spans="1:11" x14ac:dyDescent="0.25">
      <c r="A44" s="7" t="s">
        <v>101</v>
      </c>
      <c r="B44" s="56">
        <v>40.14</v>
      </c>
      <c r="C44" s="56">
        <v>5.0000000000000001E-3</v>
      </c>
      <c r="D44" s="56">
        <v>7.5999999999999998E-2</v>
      </c>
      <c r="E44" s="56">
        <v>0.17399999999999999</v>
      </c>
      <c r="F44" s="56">
        <v>9.2219999999999995</v>
      </c>
      <c r="G44" s="56">
        <v>0.14499999999999999</v>
      </c>
      <c r="H44" s="56">
        <v>0.38300000000000001</v>
      </c>
      <c r="I44" s="56">
        <v>49.481999999999999</v>
      </c>
      <c r="J44" s="56">
        <v>0.22500000000000001</v>
      </c>
      <c r="K44" s="5">
        <f t="shared" si="1"/>
        <v>99.852000000000004</v>
      </c>
    </row>
    <row r="45" spans="1:11" x14ac:dyDescent="0.25">
      <c r="A45" s="7" t="s">
        <v>102</v>
      </c>
      <c r="B45" s="56">
        <v>40.762</v>
      </c>
      <c r="C45" s="56">
        <v>0</v>
      </c>
      <c r="D45" s="56">
        <v>7.5999999999999998E-2</v>
      </c>
      <c r="E45" s="56">
        <v>0.18099999999999999</v>
      </c>
      <c r="F45" s="56">
        <v>9.25</v>
      </c>
      <c r="G45" s="56">
        <v>0.14299999999999999</v>
      </c>
      <c r="H45" s="56">
        <v>0.41699999999999998</v>
      </c>
      <c r="I45" s="56">
        <v>49.970999999999997</v>
      </c>
      <c r="J45" s="56">
        <v>0.23899999999999999</v>
      </c>
      <c r="K45" s="5">
        <f t="shared" si="1"/>
        <v>101.039</v>
      </c>
    </row>
    <row r="46" spans="1:11" x14ac:dyDescent="0.25">
      <c r="A46" s="7" t="s">
        <v>84</v>
      </c>
      <c r="B46" s="56">
        <v>40.146000000000001</v>
      </c>
      <c r="C46" s="56">
        <v>7.0000000000000001E-3</v>
      </c>
      <c r="D46" s="56">
        <v>7.5999999999999998E-2</v>
      </c>
      <c r="E46" s="56">
        <v>0.16700000000000001</v>
      </c>
      <c r="F46" s="56">
        <v>9.09</v>
      </c>
      <c r="G46" s="56">
        <v>0.154</v>
      </c>
      <c r="H46" s="56">
        <v>0.374</v>
      </c>
      <c r="I46" s="56">
        <v>49.167000000000002</v>
      </c>
      <c r="J46" s="56">
        <v>0.22800000000000001</v>
      </c>
      <c r="K46" s="5">
        <f t="shared" si="1"/>
        <v>99.409000000000006</v>
      </c>
    </row>
    <row r="47" spans="1:11" x14ac:dyDescent="0.25">
      <c r="A47" s="7" t="s">
        <v>85</v>
      </c>
      <c r="B47" s="56">
        <v>40.088000000000001</v>
      </c>
      <c r="C47" s="56">
        <v>0.01</v>
      </c>
      <c r="D47" s="56">
        <v>7.3999999999999996E-2</v>
      </c>
      <c r="E47" s="56">
        <v>0.17699999999999999</v>
      </c>
      <c r="F47" s="56">
        <v>9.6959999999999997</v>
      </c>
      <c r="G47" s="56">
        <v>0.152</v>
      </c>
      <c r="H47" s="56">
        <v>0.36799999999999999</v>
      </c>
      <c r="I47" s="56">
        <v>48.546999999999997</v>
      </c>
      <c r="J47" s="56">
        <v>0.24099999999999999</v>
      </c>
      <c r="K47" s="5">
        <f t="shared" si="1"/>
        <v>99.352999999999994</v>
      </c>
    </row>
    <row r="48" spans="1:11" x14ac:dyDescent="0.25">
      <c r="A48" s="7" t="s">
        <v>86</v>
      </c>
      <c r="B48" s="56">
        <v>39.655999999999999</v>
      </c>
      <c r="C48" s="56">
        <v>0</v>
      </c>
      <c r="D48" s="56">
        <v>7.1999999999999995E-2</v>
      </c>
      <c r="E48" s="56">
        <v>0.17699999999999999</v>
      </c>
      <c r="F48" s="56">
        <v>9.0489999999999995</v>
      </c>
      <c r="G48" s="56">
        <v>0.14799999999999999</v>
      </c>
      <c r="H48" s="56">
        <v>0.38600000000000001</v>
      </c>
      <c r="I48" s="56">
        <v>49.088999999999999</v>
      </c>
      <c r="J48" s="56">
        <v>0.22700000000000001</v>
      </c>
      <c r="K48" s="5">
        <f t="shared" si="1"/>
        <v>98.804000000000002</v>
      </c>
    </row>
    <row r="49" spans="1:11" x14ac:dyDescent="0.25">
      <c r="A49" s="7" t="s">
        <v>87</v>
      </c>
      <c r="B49" s="56">
        <v>40.14</v>
      </c>
      <c r="C49" s="56">
        <v>1.2E-2</v>
      </c>
      <c r="D49" s="56">
        <v>7.0000000000000007E-2</v>
      </c>
      <c r="E49" s="56">
        <v>0.13900000000000001</v>
      </c>
      <c r="F49" s="56">
        <v>8.9860000000000007</v>
      </c>
      <c r="G49" s="56">
        <v>0.155</v>
      </c>
      <c r="H49" s="56">
        <v>0.372</v>
      </c>
      <c r="I49" s="56">
        <v>49.247</v>
      </c>
      <c r="J49" s="56">
        <v>0.224</v>
      </c>
      <c r="K49" s="5">
        <f t="shared" si="1"/>
        <v>99.345000000000013</v>
      </c>
    </row>
    <row r="50" spans="1:11" x14ac:dyDescent="0.25">
      <c r="A50" s="7" t="s">
        <v>88</v>
      </c>
      <c r="B50" s="56">
        <v>40.42</v>
      </c>
      <c r="C50" s="56">
        <v>3.0000000000000001E-3</v>
      </c>
      <c r="D50" s="56">
        <v>6.6000000000000003E-2</v>
      </c>
      <c r="E50" s="56">
        <v>0.17399999999999999</v>
      </c>
      <c r="F50" s="56">
        <v>9.2289999999999992</v>
      </c>
      <c r="G50" s="56">
        <v>0.152</v>
      </c>
      <c r="H50" s="56">
        <v>0.378</v>
      </c>
      <c r="I50" s="56">
        <v>49.113999999999997</v>
      </c>
      <c r="J50" s="56">
        <v>0.23100000000000001</v>
      </c>
      <c r="K50" s="5">
        <f t="shared" si="1"/>
        <v>99.766999999999996</v>
      </c>
    </row>
    <row r="51" spans="1:11" x14ac:dyDescent="0.25">
      <c r="A51" s="7" t="s">
        <v>89</v>
      </c>
      <c r="B51" s="56">
        <v>40.206000000000003</v>
      </c>
      <c r="C51" s="56">
        <v>3.0000000000000001E-3</v>
      </c>
      <c r="D51" s="56">
        <v>7.3999999999999996E-2</v>
      </c>
      <c r="E51" s="56">
        <v>0.16200000000000001</v>
      </c>
      <c r="F51" s="56">
        <v>9.5519999999999996</v>
      </c>
      <c r="G51" s="56">
        <v>0.154</v>
      </c>
      <c r="H51" s="56">
        <v>0.378</v>
      </c>
      <c r="I51" s="56">
        <v>48.914999999999999</v>
      </c>
      <c r="J51" s="56">
        <v>0.23899999999999999</v>
      </c>
      <c r="K51" s="5">
        <f t="shared" si="1"/>
        <v>99.683000000000007</v>
      </c>
    </row>
    <row r="52" spans="1:11" x14ac:dyDescent="0.25">
      <c r="A52" s="7" t="s">
        <v>90</v>
      </c>
      <c r="B52" s="56">
        <v>39.438000000000002</v>
      </c>
      <c r="C52" s="56">
        <v>0</v>
      </c>
      <c r="D52" s="56">
        <v>7.9000000000000001E-2</v>
      </c>
      <c r="E52" s="56">
        <v>0.153</v>
      </c>
      <c r="F52" s="56">
        <v>10.007999999999999</v>
      </c>
      <c r="G52" s="56">
        <v>0.17199999999999999</v>
      </c>
      <c r="H52" s="56">
        <v>0.36</v>
      </c>
      <c r="I52" s="56">
        <v>48.27</v>
      </c>
      <c r="J52" s="56">
        <v>0.246</v>
      </c>
      <c r="K52" s="5">
        <f t="shared" si="1"/>
        <v>98.725999999999985</v>
      </c>
    </row>
    <row r="53" spans="1:11" x14ac:dyDescent="0.25">
      <c r="A53" s="7" t="s">
        <v>103</v>
      </c>
      <c r="B53" s="56">
        <v>39.633000000000003</v>
      </c>
      <c r="C53" s="56">
        <v>2E-3</v>
      </c>
      <c r="D53" s="56">
        <v>7.1999999999999995E-2</v>
      </c>
      <c r="E53" s="56">
        <v>0.16400000000000001</v>
      </c>
      <c r="F53" s="56">
        <v>10.089</v>
      </c>
      <c r="G53" s="56">
        <v>0.17199999999999999</v>
      </c>
      <c r="H53" s="56">
        <v>0.36</v>
      </c>
      <c r="I53" s="56">
        <v>47.872999999999998</v>
      </c>
      <c r="J53" s="56">
        <v>0.24099999999999999</v>
      </c>
      <c r="K53" s="5">
        <f t="shared" si="1"/>
        <v>98.606000000000009</v>
      </c>
    </row>
    <row r="54" spans="1:11" x14ac:dyDescent="0.25">
      <c r="A54" s="7" t="s">
        <v>91</v>
      </c>
      <c r="B54" s="56">
        <v>39.064</v>
      </c>
      <c r="C54" s="56">
        <v>5.0000000000000001E-3</v>
      </c>
      <c r="D54" s="56">
        <v>6.4000000000000001E-2</v>
      </c>
      <c r="E54" s="56">
        <v>0.11700000000000001</v>
      </c>
      <c r="F54" s="56">
        <v>10.269</v>
      </c>
      <c r="G54" s="56">
        <v>0.159</v>
      </c>
      <c r="H54" s="56">
        <v>0.35599999999999998</v>
      </c>
      <c r="I54" s="56">
        <v>47.741999999999997</v>
      </c>
      <c r="J54" s="56">
        <v>0.255</v>
      </c>
      <c r="K54" s="5">
        <f t="shared" si="1"/>
        <v>98.030999999999992</v>
      </c>
    </row>
    <row r="55" spans="1:11" x14ac:dyDescent="0.25">
      <c r="A55" s="7" t="s">
        <v>92</v>
      </c>
      <c r="B55" s="56">
        <v>39.790999999999997</v>
      </c>
      <c r="C55" s="56">
        <v>0</v>
      </c>
      <c r="D55" s="56">
        <v>7.0000000000000007E-2</v>
      </c>
      <c r="E55" s="56">
        <v>0.186</v>
      </c>
      <c r="F55" s="56">
        <v>9.0169999999999995</v>
      </c>
      <c r="G55" s="56">
        <v>0.15</v>
      </c>
      <c r="H55" s="56">
        <v>0.38600000000000001</v>
      </c>
      <c r="I55" s="56">
        <v>49.707999999999998</v>
      </c>
      <c r="J55" s="56">
        <v>0.22500000000000001</v>
      </c>
      <c r="K55" s="5">
        <f t="shared" si="1"/>
        <v>99.532999999999987</v>
      </c>
    </row>
    <row r="56" spans="1:11" x14ac:dyDescent="0.25">
      <c r="A56" s="7" t="s">
        <v>93</v>
      </c>
      <c r="B56" s="56">
        <v>39.146999999999998</v>
      </c>
      <c r="C56" s="56">
        <v>0.01</v>
      </c>
      <c r="D56" s="56">
        <v>9.0999999999999998E-2</v>
      </c>
      <c r="E56" s="56">
        <v>0.17199999999999999</v>
      </c>
      <c r="F56" s="56">
        <v>8.8829999999999991</v>
      </c>
      <c r="G56" s="56">
        <v>0.14799999999999999</v>
      </c>
      <c r="H56" s="56">
        <v>0.377</v>
      </c>
      <c r="I56" s="56">
        <v>49.331000000000003</v>
      </c>
      <c r="J56" s="56">
        <v>0.249</v>
      </c>
      <c r="K56" s="5">
        <f t="shared" si="1"/>
        <v>98.408000000000001</v>
      </c>
    </row>
    <row r="57" spans="1:11" x14ac:dyDescent="0.25">
      <c r="A57" s="7" t="s">
        <v>94</v>
      </c>
      <c r="B57" s="56">
        <v>39.65</v>
      </c>
      <c r="C57" s="56">
        <v>1.2E-2</v>
      </c>
      <c r="D57" s="56">
        <v>0.104</v>
      </c>
      <c r="E57" s="56">
        <v>0.183</v>
      </c>
      <c r="F57" s="56">
        <v>9.6259999999999994</v>
      </c>
      <c r="G57" s="56">
        <v>0.14699999999999999</v>
      </c>
      <c r="H57" s="56">
        <v>0.36499999999999999</v>
      </c>
      <c r="I57" s="56">
        <v>48.694000000000003</v>
      </c>
      <c r="J57" s="56">
        <v>0.24099999999999999</v>
      </c>
      <c r="K57" s="5">
        <f t="shared" si="1"/>
        <v>99.022000000000006</v>
      </c>
    </row>
    <row r="58" spans="1:11" x14ac:dyDescent="0.25">
      <c r="A58" s="7" t="s">
        <v>95</v>
      </c>
      <c r="B58" s="56">
        <v>40.841000000000001</v>
      </c>
      <c r="C58" s="56">
        <v>0</v>
      </c>
      <c r="D58" s="56">
        <v>6.6000000000000003E-2</v>
      </c>
      <c r="E58" s="56">
        <v>0.17499999999999999</v>
      </c>
      <c r="F58" s="56">
        <v>8.7650000000000006</v>
      </c>
      <c r="G58" s="56">
        <v>0.13800000000000001</v>
      </c>
      <c r="H58" s="56">
        <v>0.38300000000000001</v>
      </c>
      <c r="I58" s="56">
        <v>49.445999999999998</v>
      </c>
      <c r="J58" s="56">
        <v>0.22800000000000001</v>
      </c>
      <c r="K58" s="5">
        <f t="shared" si="1"/>
        <v>100.04199999999999</v>
      </c>
    </row>
    <row r="59" spans="1:11" x14ac:dyDescent="0.25">
      <c r="A59" s="7" t="s">
        <v>96</v>
      </c>
      <c r="B59" s="56">
        <v>39.472000000000001</v>
      </c>
      <c r="C59" s="56">
        <v>0</v>
      </c>
      <c r="D59" s="56">
        <v>7.1999999999999995E-2</v>
      </c>
      <c r="E59" s="56">
        <v>0.13</v>
      </c>
      <c r="F59" s="56">
        <v>9.8279999999999994</v>
      </c>
      <c r="G59" s="56">
        <v>0.158</v>
      </c>
      <c r="H59" s="56">
        <v>0.34399999999999997</v>
      </c>
      <c r="I59" s="56">
        <v>48.6</v>
      </c>
      <c r="J59" s="56">
        <v>0.23799999999999999</v>
      </c>
      <c r="K59" s="5">
        <f t="shared" si="1"/>
        <v>98.842000000000013</v>
      </c>
    </row>
    <row r="60" spans="1:11" x14ac:dyDescent="0.25">
      <c r="A60" s="7" t="s">
        <v>97</v>
      </c>
      <c r="B60" s="56">
        <v>41.079000000000001</v>
      </c>
      <c r="C60" s="56">
        <v>3.0000000000000001E-3</v>
      </c>
      <c r="D60" s="56">
        <v>7.0000000000000007E-2</v>
      </c>
      <c r="E60" s="56">
        <v>0.124</v>
      </c>
      <c r="F60" s="56">
        <v>9.1259999999999994</v>
      </c>
      <c r="G60" s="56">
        <v>0.14499999999999999</v>
      </c>
      <c r="H60" s="56">
        <v>0.38300000000000001</v>
      </c>
      <c r="I60" s="56">
        <v>49.16</v>
      </c>
      <c r="J60" s="56">
        <v>0.23499999999999999</v>
      </c>
      <c r="K60" s="5">
        <f t="shared" si="1"/>
        <v>100.325</v>
      </c>
    </row>
    <row r="61" spans="1:11" x14ac:dyDescent="0.25">
      <c r="A61" s="7" t="s">
        <v>104</v>
      </c>
      <c r="B61" s="56">
        <v>41.509</v>
      </c>
      <c r="C61" s="56">
        <v>0</v>
      </c>
      <c r="D61" s="56">
        <v>7.3999999999999996E-2</v>
      </c>
      <c r="E61" s="56">
        <v>0.193</v>
      </c>
      <c r="F61" s="56">
        <v>8.1850000000000005</v>
      </c>
      <c r="G61" s="56">
        <v>0.129</v>
      </c>
      <c r="H61" s="56">
        <v>0.38700000000000001</v>
      </c>
      <c r="I61" s="56">
        <v>50.46</v>
      </c>
      <c r="J61" s="56">
        <v>0.214</v>
      </c>
      <c r="K61" s="5">
        <f t="shared" si="1"/>
        <v>101.151</v>
      </c>
    </row>
    <row r="62" spans="1:11" x14ac:dyDescent="0.25">
      <c r="A62" s="7" t="s">
        <v>105</v>
      </c>
      <c r="B62" s="56">
        <v>40.393999999999998</v>
      </c>
      <c r="C62" s="56">
        <v>2E-3</v>
      </c>
      <c r="D62" s="56">
        <v>6.6000000000000003E-2</v>
      </c>
      <c r="E62" s="56">
        <v>0.186</v>
      </c>
      <c r="F62" s="56">
        <v>8.2279999999999998</v>
      </c>
      <c r="G62" s="56">
        <v>0.128</v>
      </c>
      <c r="H62" s="56">
        <v>0.40300000000000002</v>
      </c>
      <c r="I62" s="56">
        <v>50.475000000000001</v>
      </c>
      <c r="J62" s="56">
        <v>0.22700000000000001</v>
      </c>
      <c r="K62" s="5">
        <f t="shared" si="1"/>
        <v>100.10900000000001</v>
      </c>
    </row>
    <row r="63" spans="1:11" x14ac:dyDescent="0.25">
      <c r="A63" s="7" t="s">
        <v>98</v>
      </c>
      <c r="B63" s="56">
        <v>40.97</v>
      </c>
      <c r="C63" s="56">
        <v>5.0000000000000001E-3</v>
      </c>
      <c r="D63" s="56">
        <v>7.1999999999999995E-2</v>
      </c>
      <c r="E63" s="56">
        <v>0.193</v>
      </c>
      <c r="F63" s="56">
        <v>8.3979999999999997</v>
      </c>
      <c r="G63" s="56">
        <v>0.13200000000000001</v>
      </c>
      <c r="H63" s="56">
        <v>0.38100000000000001</v>
      </c>
      <c r="I63" s="56">
        <v>50.25</v>
      </c>
      <c r="J63" s="56">
        <v>0.20799999999999999</v>
      </c>
      <c r="K63" s="5">
        <f t="shared" si="1"/>
        <v>100.60900000000001</v>
      </c>
    </row>
    <row r="64" spans="1:11" s="7" customFormat="1" x14ac:dyDescent="0.25">
      <c r="A64" s="7" t="s">
        <v>15</v>
      </c>
      <c r="B64" s="57">
        <f>AVERAGE(B27:B63)</f>
        <v>40.064108108108101</v>
      </c>
      <c r="C64" s="57">
        <f t="shared" ref="C64:J64" si="2">AVERAGE(C27:C63)</f>
        <v>3.4864864864864865E-3</v>
      </c>
      <c r="D64" s="57">
        <f t="shared" si="2"/>
        <v>7.3162162162162175E-2</v>
      </c>
      <c r="E64" s="57">
        <f t="shared" si="2"/>
        <v>0.16510810810810803</v>
      </c>
      <c r="F64" s="57">
        <f t="shared" si="2"/>
        <v>9.4850270270270247</v>
      </c>
      <c r="G64" s="57">
        <f t="shared" si="2"/>
        <v>0.15335135135135133</v>
      </c>
      <c r="H64" s="57">
        <f t="shared" si="2"/>
        <v>0.38051351351351348</v>
      </c>
      <c r="I64" s="57">
        <f t="shared" si="2"/>
        <v>49.030648648648643</v>
      </c>
      <c r="J64" s="57">
        <f t="shared" si="2"/>
        <v>0.23432432432432426</v>
      </c>
      <c r="K64" s="21">
        <f>SUM(B64:J64)</f>
        <v>99.589729729729711</v>
      </c>
    </row>
    <row r="65" spans="1:11" x14ac:dyDescent="0.25">
      <c r="I65" s="11"/>
    </row>
    <row r="66" spans="1:11" x14ac:dyDescent="0.25">
      <c r="A66" s="7" t="s">
        <v>452</v>
      </c>
      <c r="B66" s="96">
        <v>41.294699999999999</v>
      </c>
      <c r="C66" s="95">
        <v>0</v>
      </c>
      <c r="D66" s="95">
        <v>4.6199999999999998E-2</v>
      </c>
      <c r="E66" s="95">
        <v>0.18509999999999999</v>
      </c>
      <c r="F66" s="96">
        <v>8.1911000000000005</v>
      </c>
      <c r="G66" s="95">
        <v>0.1265</v>
      </c>
      <c r="H66" s="95">
        <v>0.43030000000000002</v>
      </c>
      <c r="I66" s="96">
        <v>50.427999999999997</v>
      </c>
      <c r="J66" s="95">
        <v>0.21299999999999999</v>
      </c>
      <c r="K66" s="5">
        <f t="shared" ref="K66:K68" si="3">SUM(B66:J66)</f>
        <v>100.91489999999999</v>
      </c>
    </row>
    <row r="67" spans="1:11" x14ac:dyDescent="0.25">
      <c r="A67" s="7" t="s">
        <v>453</v>
      </c>
      <c r="B67" s="96">
        <v>40.819400000000002</v>
      </c>
      <c r="C67" s="95">
        <v>0</v>
      </c>
      <c r="D67" s="95">
        <v>5.4600000000000003E-2</v>
      </c>
      <c r="E67" s="95">
        <v>0.25530000000000003</v>
      </c>
      <c r="F67" s="96">
        <v>8.1448</v>
      </c>
      <c r="G67" s="95">
        <v>0.11650000000000001</v>
      </c>
      <c r="H67" s="95">
        <v>0.44800000000000001</v>
      </c>
      <c r="I67" s="96">
        <v>50.735900000000001</v>
      </c>
      <c r="J67" s="95">
        <v>0.2407</v>
      </c>
      <c r="K67" s="5">
        <f t="shared" si="3"/>
        <v>100.8152</v>
      </c>
    </row>
    <row r="68" spans="1:11" x14ac:dyDescent="0.25">
      <c r="A68" s="7" t="s">
        <v>454</v>
      </c>
      <c r="B68" s="96">
        <v>40.887300000000003</v>
      </c>
      <c r="C68" s="95">
        <v>0</v>
      </c>
      <c r="D68" s="95">
        <v>6.6900000000000001E-2</v>
      </c>
      <c r="E68" s="95">
        <v>0.2591</v>
      </c>
      <c r="F68" s="96">
        <v>8.6724999999999994</v>
      </c>
      <c r="G68" s="95">
        <v>0.1459</v>
      </c>
      <c r="H68" s="95">
        <v>0.45879999999999999</v>
      </c>
      <c r="I68" s="96">
        <v>49.5152</v>
      </c>
      <c r="J68" s="95">
        <v>0.2306</v>
      </c>
      <c r="K68" s="5">
        <f t="shared" si="3"/>
        <v>100.23629999999999</v>
      </c>
    </row>
    <row r="69" spans="1:11" x14ac:dyDescent="0.25">
      <c r="A69" s="7" t="s">
        <v>15</v>
      </c>
      <c r="B69" s="57">
        <f>AVERAGE(B66:B68)</f>
        <v>41.000466666666675</v>
      </c>
      <c r="C69" s="57">
        <f t="shared" ref="C69:J69" si="4">AVERAGE(C66:C68)</f>
        <v>0</v>
      </c>
      <c r="D69" s="57">
        <f t="shared" si="4"/>
        <v>5.5900000000000005E-2</v>
      </c>
      <c r="E69" s="57">
        <f t="shared" si="4"/>
        <v>0.23316666666666666</v>
      </c>
      <c r="F69" s="57">
        <f t="shared" si="4"/>
        <v>8.3361333333333345</v>
      </c>
      <c r="G69" s="57">
        <f t="shared" si="4"/>
        <v>0.12963333333333335</v>
      </c>
      <c r="H69" s="57">
        <f t="shared" si="4"/>
        <v>0.44569999999999999</v>
      </c>
      <c r="I69" s="57">
        <f t="shared" si="4"/>
        <v>50.226366666666671</v>
      </c>
      <c r="J69" s="57">
        <f t="shared" si="4"/>
        <v>0.2281</v>
      </c>
      <c r="K69" s="21">
        <f>SUM(B69:J69)</f>
        <v>100.65546666666668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5"/>
  <sheetViews>
    <sheetView zoomScale="150" zoomScaleNormal="150" workbookViewId="0">
      <pane ySplit="1" topLeftCell="A2" activePane="bottomLeft" state="frozenSplit"/>
      <selection pane="bottomLeft" activeCell="G15" sqref="G15"/>
    </sheetView>
  </sheetViews>
  <sheetFormatPr defaultRowHeight="15.75" x14ac:dyDescent="0.25"/>
  <cols>
    <col min="1" max="1" width="9.140625" style="62"/>
    <col min="2" max="10" width="9.140625" style="70"/>
    <col min="11" max="16384" width="9.140625" style="62"/>
  </cols>
  <sheetData>
    <row r="1" spans="1:12" s="58" customFormat="1" ht="18.75" x14ac:dyDescent="0.35">
      <c r="A1" s="58" t="s">
        <v>107</v>
      </c>
      <c r="B1" s="58" t="s">
        <v>108</v>
      </c>
      <c r="C1" s="58" t="s">
        <v>109</v>
      </c>
      <c r="D1" s="58" t="s">
        <v>3</v>
      </c>
      <c r="E1" s="58" t="s">
        <v>27</v>
      </c>
      <c r="F1" s="58" t="s">
        <v>110</v>
      </c>
      <c r="G1" s="58" t="s">
        <v>111</v>
      </c>
      <c r="H1" s="58" t="s">
        <v>112</v>
      </c>
      <c r="I1" s="58" t="s">
        <v>28</v>
      </c>
      <c r="J1" s="58" t="s">
        <v>17</v>
      </c>
      <c r="L1" s="58" t="s">
        <v>113</v>
      </c>
    </row>
    <row r="3" spans="1:12" x14ac:dyDescent="0.25">
      <c r="A3" s="59" t="s">
        <v>114</v>
      </c>
      <c r="B3" s="60">
        <v>31.893676948461415</v>
      </c>
      <c r="C3" s="60">
        <v>26.082539810092133</v>
      </c>
      <c r="D3" s="61">
        <v>0.14573119093724338</v>
      </c>
      <c r="E3" s="61">
        <v>4.7068612467345936</v>
      </c>
      <c r="F3" s="61">
        <v>5.9216141912680875</v>
      </c>
      <c r="G3" s="61">
        <v>8.98</v>
      </c>
      <c r="H3" s="61">
        <v>2.5400301084359969</v>
      </c>
      <c r="I3" s="61">
        <v>5.3850666847224921E-2</v>
      </c>
      <c r="J3" s="61">
        <v>5.4087921185129464E-2</v>
      </c>
      <c r="L3" s="62" t="s">
        <v>115</v>
      </c>
    </row>
    <row r="4" spans="1:12" x14ac:dyDescent="0.25">
      <c r="A4" s="59" t="s">
        <v>116</v>
      </c>
      <c r="B4" s="60">
        <v>33.068331752041708</v>
      </c>
      <c r="C4" s="60">
        <v>27.745013224544021</v>
      </c>
      <c r="D4" s="61">
        <v>0.16434501783885511</v>
      </c>
      <c r="E4" s="61">
        <v>4.8877102159240415</v>
      </c>
      <c r="F4" s="61">
        <v>6.3024076542572303</v>
      </c>
      <c r="G4" s="61">
        <v>8.98</v>
      </c>
      <c r="H4" s="61">
        <v>2.7373816633785442</v>
      </c>
      <c r="I4" s="61">
        <v>6.4414365451672173E-2</v>
      </c>
      <c r="J4" s="61">
        <v>5.1197373471744009E-2</v>
      </c>
      <c r="L4" s="62" t="s">
        <v>117</v>
      </c>
    </row>
    <row r="5" spans="1:12" x14ac:dyDescent="0.25">
      <c r="A5" s="59" t="s">
        <v>118</v>
      </c>
      <c r="B5" s="60">
        <v>32.0892767057219</v>
      </c>
      <c r="C5" s="60">
        <v>27.484246556185838</v>
      </c>
      <c r="D5" s="61">
        <v>0.15660399874300546</v>
      </c>
      <c r="E5" s="61">
        <v>4.8844715745738663</v>
      </c>
      <c r="F5" s="61">
        <v>5.9301811738345576</v>
      </c>
      <c r="G5" s="61">
        <v>8.98</v>
      </c>
      <c r="H5" s="61">
        <v>2.4676663556664851</v>
      </c>
      <c r="I5" s="61">
        <v>5.9773482633827826E-2</v>
      </c>
      <c r="J5" s="61">
        <v>5.4947535267551445E-2</v>
      </c>
      <c r="L5" s="62" t="s">
        <v>119</v>
      </c>
    </row>
    <row r="6" spans="1:12" x14ac:dyDescent="0.25">
      <c r="A6" s="59" t="s">
        <v>120</v>
      </c>
      <c r="B6" s="60">
        <v>31.390529321919619</v>
      </c>
      <c r="C6" s="60">
        <v>26.360411550738597</v>
      </c>
      <c r="D6" s="61">
        <v>0.14330167246348813</v>
      </c>
      <c r="E6" s="61">
        <v>4.6820754140554213</v>
      </c>
      <c r="F6" s="61">
        <v>5.9709091099503251</v>
      </c>
      <c r="G6" s="61">
        <v>8.98</v>
      </c>
      <c r="H6" s="61">
        <v>2.2728333047836839</v>
      </c>
      <c r="I6" s="61">
        <v>5.262945085032341E-2</v>
      </c>
      <c r="J6" s="61">
        <v>5.2363216872161354E-2</v>
      </c>
      <c r="L6" s="62" t="s">
        <v>121</v>
      </c>
    </row>
    <row r="7" spans="1:12" x14ac:dyDescent="0.25">
      <c r="A7" s="59" t="s">
        <v>122</v>
      </c>
      <c r="B7" s="60">
        <v>32.999484937553341</v>
      </c>
      <c r="C7" s="60">
        <v>27.491768325106406</v>
      </c>
      <c r="D7" s="61">
        <v>0.1459296878891633</v>
      </c>
      <c r="E7" s="61">
        <v>4.8924345983266271</v>
      </c>
      <c r="F7" s="61">
        <v>6.2025211848098962</v>
      </c>
      <c r="G7" s="61">
        <v>8.98</v>
      </c>
      <c r="H7" s="61">
        <v>2.4432989410739512</v>
      </c>
      <c r="I7" s="61">
        <v>5.1240469373572885E-2</v>
      </c>
      <c r="J7" s="61">
        <v>5.1865084259954994E-2</v>
      </c>
      <c r="L7" s="62" t="s">
        <v>123</v>
      </c>
    </row>
    <row r="8" spans="1:12" x14ac:dyDescent="0.25">
      <c r="A8" s="59" t="s">
        <v>124</v>
      </c>
      <c r="B8" s="60">
        <v>32.500429311747077</v>
      </c>
      <c r="C8" s="60">
        <v>27.448564265604737</v>
      </c>
      <c r="D8" s="61">
        <v>0.14931937405182782</v>
      </c>
      <c r="E8" s="61">
        <v>4.9639433381199769</v>
      </c>
      <c r="F8" s="61">
        <v>6.432347064831359</v>
      </c>
      <c r="G8" s="61">
        <v>8.98</v>
      </c>
      <c r="H8" s="61">
        <v>2.3846211417247529</v>
      </c>
      <c r="I8" s="61">
        <v>4.7939323902484142E-2</v>
      </c>
      <c r="J8" s="61">
        <v>5.9859785876812212E-2</v>
      </c>
      <c r="L8" s="62" t="s">
        <v>125</v>
      </c>
    </row>
    <row r="9" spans="1:12" x14ac:dyDescent="0.25">
      <c r="A9" s="59" t="s">
        <v>126</v>
      </c>
      <c r="B9" s="60">
        <v>32.570939726393114</v>
      </c>
      <c r="C9" s="60">
        <v>27.871254159870979</v>
      </c>
      <c r="D9" s="61">
        <v>0.15352898854920896</v>
      </c>
      <c r="E9" s="61">
        <v>4.7323338454173598</v>
      </c>
      <c r="F9" s="61">
        <v>5.7936148604878355</v>
      </c>
      <c r="G9" s="61">
        <v>8.98</v>
      </c>
      <c r="H9" s="61">
        <v>2.5006947776689477</v>
      </c>
      <c r="I9" s="61">
        <v>4.5442814040966728E-2</v>
      </c>
      <c r="J9" s="61">
        <v>5.3192470564240958E-2</v>
      </c>
      <c r="L9" s="62" t="s">
        <v>127</v>
      </c>
    </row>
    <row r="10" spans="1:12" x14ac:dyDescent="0.25">
      <c r="A10" s="59" t="s">
        <v>128</v>
      </c>
      <c r="B10" s="60">
        <v>34.602811722339226</v>
      </c>
      <c r="C10" s="60">
        <v>28.60382868721279</v>
      </c>
      <c r="D10" s="61">
        <v>0.21019751663105146</v>
      </c>
      <c r="E10" s="61">
        <v>5.0594263762969476</v>
      </c>
      <c r="F10" s="61">
        <v>6.1512813139090197</v>
      </c>
      <c r="G10" s="61">
        <v>8.98</v>
      </c>
      <c r="H10" s="61">
        <v>2.8201022353594909</v>
      </c>
      <c r="I10" s="61">
        <v>5.8180525547664196E-2</v>
      </c>
      <c r="J10" s="61">
        <v>5.4363551822812439E-2</v>
      </c>
      <c r="L10" s="62" t="s">
        <v>129</v>
      </c>
    </row>
    <row r="11" spans="1:12" x14ac:dyDescent="0.25">
      <c r="A11" s="59" t="s">
        <v>130</v>
      </c>
      <c r="B11" s="60">
        <v>35.19794996568416</v>
      </c>
      <c r="C11" s="60">
        <v>28.725828287211883</v>
      </c>
      <c r="D11" s="61">
        <v>0.15930053222328755</v>
      </c>
      <c r="E11" s="61">
        <v>4.5315530633623133</v>
      </c>
      <c r="F11" s="61">
        <v>5.3854349282543534</v>
      </c>
      <c r="G11" s="61">
        <v>8.98</v>
      </c>
      <c r="H11" s="61">
        <v>2.985235861051728</v>
      </c>
      <c r="I11" s="61">
        <v>5.0633596469643161E-2</v>
      </c>
      <c r="J11" s="61">
        <v>5.5524163749392876E-2</v>
      </c>
      <c r="L11" s="62" t="s">
        <v>131</v>
      </c>
    </row>
    <row r="12" spans="1:12" x14ac:dyDescent="0.25">
      <c r="A12" s="59" t="s">
        <v>132</v>
      </c>
      <c r="B12" s="60">
        <v>35.438926893178717</v>
      </c>
      <c r="C12" s="60">
        <v>29.434102371349802</v>
      </c>
      <c r="D12" s="61">
        <v>0.15563192269870982</v>
      </c>
      <c r="E12" s="61">
        <v>4.7196609288357214</v>
      </c>
      <c r="F12" s="61">
        <v>5.6588016778203389</v>
      </c>
      <c r="G12" s="61">
        <v>8.98</v>
      </c>
      <c r="H12" s="61">
        <v>2.9426019768768583</v>
      </c>
      <c r="I12" s="61">
        <v>5.5032540681727943E-2</v>
      </c>
      <c r="J12" s="61">
        <v>6.2229513091945583E-2</v>
      </c>
      <c r="L12" s="62" t="s">
        <v>133</v>
      </c>
    </row>
    <row r="13" spans="1:12" x14ac:dyDescent="0.25">
      <c r="A13" s="59" t="s">
        <v>134</v>
      </c>
      <c r="B13" s="60">
        <v>34.500198057572078</v>
      </c>
      <c r="C13" s="60">
        <v>28.19056451444899</v>
      </c>
      <c r="D13" s="61">
        <v>0.15930931765619433</v>
      </c>
      <c r="E13" s="61">
        <v>4.3647816314548615</v>
      </c>
      <c r="F13" s="61">
        <v>5.5171133087655075</v>
      </c>
      <c r="G13" s="61">
        <v>8.98</v>
      </c>
      <c r="H13" s="61">
        <v>2.8447474928997689</v>
      </c>
      <c r="I13" s="61">
        <v>4.4994850929932217E-2</v>
      </c>
      <c r="J13" s="61">
        <v>5.6839602067291009E-2</v>
      </c>
      <c r="L13" s="62" t="s">
        <v>135</v>
      </c>
    </row>
    <row r="14" spans="1:12" x14ac:dyDescent="0.25">
      <c r="A14" s="59" t="s">
        <v>136</v>
      </c>
      <c r="B14" s="60">
        <v>32.464401237728453</v>
      </c>
      <c r="C14" s="60">
        <v>26.903118530355091</v>
      </c>
      <c r="D14" s="61">
        <v>0.18297553963757784</v>
      </c>
      <c r="E14" s="61">
        <v>4.8657146218773288</v>
      </c>
      <c r="F14" s="61">
        <v>5.8912445868307817</v>
      </c>
      <c r="G14" s="61">
        <v>8.98</v>
      </c>
      <c r="H14" s="61">
        <v>2.3422217245813171</v>
      </c>
      <c r="I14" s="61">
        <v>5.2833975791408062E-2</v>
      </c>
      <c r="J14" s="61">
        <v>5.4729944398506064E-2</v>
      </c>
      <c r="L14" s="62" t="s">
        <v>137</v>
      </c>
    </row>
    <row r="15" spans="1:12" x14ac:dyDescent="0.25">
      <c r="A15" s="59"/>
      <c r="B15" s="60"/>
      <c r="C15" s="60"/>
      <c r="D15" s="61"/>
      <c r="E15" s="61"/>
      <c r="F15" s="61"/>
      <c r="G15" s="61"/>
      <c r="H15" s="61"/>
      <c r="I15" s="61"/>
      <c r="J15" s="61"/>
    </row>
    <row r="16" spans="1:12" x14ac:dyDescent="0.25">
      <c r="A16" s="59" t="s">
        <v>138</v>
      </c>
      <c r="B16" s="60">
        <v>34.824114611216515</v>
      </c>
      <c r="C16" s="60">
        <v>28.23302681813491</v>
      </c>
      <c r="D16" s="61">
        <v>0.1253937971873027</v>
      </c>
      <c r="E16" s="61">
        <v>5.1727585426060454</v>
      </c>
      <c r="F16" s="61">
        <v>5.6743186735227127</v>
      </c>
      <c r="G16" s="61">
        <v>8.98</v>
      </c>
      <c r="H16" s="61">
        <v>3.0290402554611524</v>
      </c>
      <c r="I16" s="61">
        <v>7.044773411395959E-2</v>
      </c>
      <c r="J16" s="61">
        <v>5.321290415627819E-2</v>
      </c>
      <c r="L16" s="62" t="s">
        <v>139</v>
      </c>
    </row>
    <row r="17" spans="1:12" x14ac:dyDescent="0.25">
      <c r="A17" s="59" t="s">
        <v>140</v>
      </c>
      <c r="B17" s="60">
        <v>32.920950404389444</v>
      </c>
      <c r="C17" s="60">
        <v>26.627464399232462</v>
      </c>
      <c r="D17" s="61">
        <v>0.12548512739110346</v>
      </c>
      <c r="E17" s="61">
        <v>4.8020887333574862</v>
      </c>
      <c r="F17" s="61">
        <v>5.6743414527819649</v>
      </c>
      <c r="G17" s="61">
        <v>8.98</v>
      </c>
      <c r="H17" s="61">
        <v>3.1266918964838317</v>
      </c>
      <c r="I17" s="61">
        <v>7.3084341417121251E-2</v>
      </c>
      <c r="J17" s="61">
        <v>4.9961055788478405E-2</v>
      </c>
      <c r="L17" s="62" t="s">
        <v>141</v>
      </c>
    </row>
    <row r="18" spans="1:12" x14ac:dyDescent="0.25">
      <c r="A18" s="59" t="s">
        <v>142</v>
      </c>
      <c r="B18" s="60">
        <v>35.8401332192607</v>
      </c>
      <c r="C18" s="60">
        <v>28.790380088573944</v>
      </c>
      <c r="D18" s="61">
        <v>0.13427981164817585</v>
      </c>
      <c r="E18" s="61">
        <v>4.5872450406534107</v>
      </c>
      <c r="F18" s="61">
        <v>5.817949329123258</v>
      </c>
      <c r="G18" s="61">
        <v>8.98</v>
      </c>
      <c r="H18" s="61">
        <v>2.9712385924988163</v>
      </c>
      <c r="I18" s="61">
        <v>8.0926857094464441E-2</v>
      </c>
      <c r="J18" s="61">
        <v>6.0200349941665107E-2</v>
      </c>
      <c r="L18" s="62" t="s">
        <v>143</v>
      </c>
    </row>
    <row r="19" spans="1:12" x14ac:dyDescent="0.25">
      <c r="A19" s="59" t="s">
        <v>144</v>
      </c>
      <c r="B19" s="60">
        <v>31.157255952134097</v>
      </c>
      <c r="C19" s="60">
        <v>26.04000141569427</v>
      </c>
      <c r="D19" s="61">
        <v>0.13317933035016555</v>
      </c>
      <c r="E19" s="61">
        <v>4.9883916156846935</v>
      </c>
      <c r="F19" s="61">
        <v>5.6862067700821184</v>
      </c>
      <c r="G19" s="61">
        <v>8.98</v>
      </c>
      <c r="H19" s="61">
        <v>3.0087442337115955</v>
      </c>
      <c r="I19" s="61">
        <v>7.5418595967316288E-2</v>
      </c>
      <c r="J19" s="61">
        <v>6.535342235634066E-2</v>
      </c>
      <c r="L19" s="62" t="s">
        <v>145</v>
      </c>
    </row>
    <row r="20" spans="1:12" x14ac:dyDescent="0.25">
      <c r="A20" s="59" t="s">
        <v>146</v>
      </c>
      <c r="B20" s="60">
        <v>33.238030616894683</v>
      </c>
      <c r="C20" s="60">
        <v>27.883310402317672</v>
      </c>
      <c r="D20" s="61">
        <v>0.12975318968948113</v>
      </c>
      <c r="E20" s="61">
        <v>4.9137387950939457</v>
      </c>
      <c r="F20" s="61">
        <v>5.4721147579410934</v>
      </c>
      <c r="G20" s="61">
        <v>8.98</v>
      </c>
      <c r="H20" s="61">
        <v>3.3528763828338723</v>
      </c>
      <c r="I20" s="61">
        <v>8.5720454237588381E-2</v>
      </c>
      <c r="J20" s="61">
        <v>5.437913305840724E-2</v>
      </c>
      <c r="L20" s="62" t="s">
        <v>147</v>
      </c>
    </row>
    <row r="21" spans="1:12" x14ac:dyDescent="0.25">
      <c r="A21" s="59" t="s">
        <v>148</v>
      </c>
      <c r="B21" s="60">
        <v>33.162814293623143</v>
      </c>
      <c r="C21" s="60">
        <v>27.171785602384375</v>
      </c>
      <c r="D21" s="61">
        <v>0.12941296172861677</v>
      </c>
      <c r="E21" s="61">
        <v>4.7862391279270389</v>
      </c>
      <c r="F21" s="61">
        <v>5.5949167599928309</v>
      </c>
      <c r="G21" s="61">
        <v>8.98</v>
      </c>
      <c r="H21" s="61">
        <v>2.8223625313779768</v>
      </c>
      <c r="I21" s="61">
        <v>7.80399425011295E-2</v>
      </c>
      <c r="J21" s="61">
        <v>4.6593546895048306E-2</v>
      </c>
      <c r="L21" s="62" t="s">
        <v>149</v>
      </c>
    </row>
    <row r="22" spans="1:12" x14ac:dyDescent="0.25">
      <c r="A22" s="59" t="s">
        <v>150</v>
      </c>
      <c r="B22" s="60">
        <v>35.157913865874114</v>
      </c>
      <c r="C22" s="60">
        <v>30.64636441918293</v>
      </c>
      <c r="D22" s="61">
        <v>0.15385952062581873</v>
      </c>
      <c r="E22" s="61">
        <v>4.4056851987280439</v>
      </c>
      <c r="F22" s="61">
        <v>5.6540734919315661</v>
      </c>
      <c r="G22" s="61">
        <v>8.98</v>
      </c>
      <c r="H22" s="61">
        <v>3.3210968853126057</v>
      </c>
      <c r="I22" s="61">
        <v>0.12959788868474259</v>
      </c>
      <c r="J22" s="61">
        <v>7.0488570570059139E-2</v>
      </c>
      <c r="L22" s="62" t="s">
        <v>151</v>
      </c>
    </row>
    <row r="23" spans="1:12" x14ac:dyDescent="0.25">
      <c r="A23" s="59" t="s">
        <v>152</v>
      </c>
      <c r="B23" s="60">
        <v>32.559817911440668</v>
      </c>
      <c r="C23" s="60">
        <v>28.207336280285155</v>
      </c>
      <c r="D23" s="61">
        <v>0.14662956052741349</v>
      </c>
      <c r="E23" s="61">
        <v>4.5638173732223617</v>
      </c>
      <c r="F23" s="61">
        <v>5.7920767087264364</v>
      </c>
      <c r="G23" s="61">
        <v>8.98</v>
      </c>
      <c r="H23" s="61">
        <v>3.1239776256546778</v>
      </c>
      <c r="I23" s="61">
        <v>6.6565286986831312E-2</v>
      </c>
      <c r="J23" s="61">
        <v>5.1406944784117996E-2</v>
      </c>
      <c r="L23" s="62" t="s">
        <v>153</v>
      </c>
    </row>
    <row r="24" spans="1:12" x14ac:dyDescent="0.25">
      <c r="A24" s="59" t="s">
        <v>154</v>
      </c>
      <c r="B24" s="60">
        <v>33.978257382187962</v>
      </c>
      <c r="C24" s="60">
        <v>28.64404200039812</v>
      </c>
      <c r="D24" s="61">
        <v>0.22593003816442941</v>
      </c>
      <c r="E24" s="61">
        <v>4.8867916699534542</v>
      </c>
      <c r="F24" s="61">
        <v>5.8690399884389697</v>
      </c>
      <c r="G24" s="61">
        <v>8.98</v>
      </c>
      <c r="H24" s="61">
        <v>3.5142409971257611</v>
      </c>
      <c r="I24" s="61">
        <v>0.19663422699621752</v>
      </c>
      <c r="J24" s="61">
        <v>9.582778481659035E-2</v>
      </c>
      <c r="L24" s="62" t="s">
        <v>155</v>
      </c>
    </row>
    <row r="25" spans="1:12" x14ac:dyDescent="0.25">
      <c r="A25" s="59" t="s">
        <v>156</v>
      </c>
      <c r="B25" s="60">
        <v>30.964011716904299</v>
      </c>
      <c r="C25" s="60">
        <v>25.240798751103089</v>
      </c>
      <c r="D25" s="61">
        <v>0.1256426438026309</v>
      </c>
      <c r="E25" s="61">
        <v>4.6112200294717471</v>
      </c>
      <c r="F25" s="61">
        <v>6.0868412097643176</v>
      </c>
      <c r="G25" s="61">
        <v>8.98</v>
      </c>
      <c r="H25" s="61">
        <v>2.4173574881602948</v>
      </c>
      <c r="I25" s="61">
        <v>8.6130243109424923E-2</v>
      </c>
      <c r="J25" s="61">
        <v>6.9299349981560815E-2</v>
      </c>
      <c r="L25" s="62" t="s">
        <v>157</v>
      </c>
    </row>
    <row r="26" spans="1:12" x14ac:dyDescent="0.25">
      <c r="A26" s="59" t="s">
        <v>158</v>
      </c>
      <c r="B26" s="60">
        <v>30.835807530929571</v>
      </c>
      <c r="C26" s="60">
        <v>25.448911255856224</v>
      </c>
      <c r="D26" s="61">
        <v>0.15377184370739985</v>
      </c>
      <c r="E26" s="61">
        <v>4.4423432089224093</v>
      </c>
      <c r="F26" s="61">
        <v>5.6642654949971725</v>
      </c>
      <c r="G26" s="61">
        <v>8.98</v>
      </c>
      <c r="H26" s="61">
        <v>3.1005061445572006</v>
      </c>
      <c r="I26" s="61">
        <v>0.13005284726051561</v>
      </c>
      <c r="J26" s="61">
        <v>6.7969815240216752E-2</v>
      </c>
      <c r="L26" s="62" t="s">
        <v>159</v>
      </c>
    </row>
    <row r="27" spans="1:12" x14ac:dyDescent="0.25">
      <c r="A27" s="59" t="s">
        <v>160</v>
      </c>
      <c r="B27" s="60">
        <v>30.536528739575473</v>
      </c>
      <c r="C27" s="60">
        <v>25.973640638753693</v>
      </c>
      <c r="D27" s="61">
        <v>0.15423210869385748</v>
      </c>
      <c r="E27" s="61">
        <v>4.810140786068474</v>
      </c>
      <c r="F27" s="61">
        <v>5.6146505516391443</v>
      </c>
      <c r="G27" s="61">
        <v>8.98</v>
      </c>
      <c r="H27" s="61">
        <v>3.5113427935105159</v>
      </c>
      <c r="I27" s="61">
        <v>0.10537885935773625</v>
      </c>
      <c r="J27" s="61">
        <v>6.8313638168121332E-2</v>
      </c>
      <c r="L27" s="62" t="s">
        <v>161</v>
      </c>
    </row>
    <row r="28" spans="1:12" x14ac:dyDescent="0.25">
      <c r="A28" s="59" t="s">
        <v>162</v>
      </c>
      <c r="B28" s="60">
        <v>32.705585883270096</v>
      </c>
      <c r="C28" s="60">
        <v>27.536139922295163</v>
      </c>
      <c r="D28" s="61">
        <v>0.15383237749854095</v>
      </c>
      <c r="E28" s="61">
        <v>5.2529105227886284</v>
      </c>
      <c r="F28" s="61">
        <v>5.6518703256167404</v>
      </c>
      <c r="G28" s="61">
        <v>8.98</v>
      </c>
      <c r="H28" s="61">
        <v>2.9021921865693447</v>
      </c>
      <c r="I28" s="61">
        <v>8.8617146641292194E-2</v>
      </c>
      <c r="J28" s="61">
        <v>6.9911647525036355E-2</v>
      </c>
      <c r="L28" s="62" t="s">
        <v>163</v>
      </c>
    </row>
    <row r="29" spans="1:12" x14ac:dyDescent="0.25">
      <c r="A29" s="59" t="s">
        <v>164</v>
      </c>
      <c r="B29" s="60">
        <v>30.927142518605496</v>
      </c>
      <c r="C29" s="60">
        <v>25.869880879131781</v>
      </c>
      <c r="D29" s="61">
        <v>0.14031297793765504</v>
      </c>
      <c r="E29" s="61">
        <v>5.1392679108444215</v>
      </c>
      <c r="F29" s="61">
        <v>5.9559686929255422</v>
      </c>
      <c r="G29" s="61">
        <v>8.98</v>
      </c>
      <c r="H29" s="61">
        <v>2.9223949024427385</v>
      </c>
      <c r="I29" s="61">
        <v>7.6058546640821734E-2</v>
      </c>
      <c r="J29" s="61">
        <v>5.7792468802372689E-2</v>
      </c>
      <c r="L29" s="62" t="s">
        <v>165</v>
      </c>
    </row>
    <row r="30" spans="1:12" x14ac:dyDescent="0.25">
      <c r="A30" s="59" t="s">
        <v>166</v>
      </c>
      <c r="B30" s="60">
        <v>32.104567460749557</v>
      </c>
      <c r="C30" s="60">
        <v>26.898518865841584</v>
      </c>
      <c r="D30" s="61">
        <v>0.14222022228846484</v>
      </c>
      <c r="E30" s="61">
        <v>5.0949949911508048</v>
      </c>
      <c r="F30" s="61">
        <v>5.6358384823816241</v>
      </c>
      <c r="G30" s="61">
        <v>8.98</v>
      </c>
      <c r="H30" s="61">
        <v>3.098836945722216</v>
      </c>
      <c r="I30" s="61">
        <v>6.5213157757534224E-2</v>
      </c>
      <c r="J30" s="61">
        <v>7.2244382235221866E-2</v>
      </c>
      <c r="L30" s="62" t="s">
        <v>167</v>
      </c>
    </row>
    <row r="31" spans="1:12" x14ac:dyDescent="0.25">
      <c r="A31" s="59" t="s">
        <v>168</v>
      </c>
      <c r="B31" s="60">
        <v>31.036318693707795</v>
      </c>
      <c r="C31" s="60">
        <v>25.821509049834244</v>
      </c>
      <c r="D31" s="61">
        <v>0.14873914949555075</v>
      </c>
      <c r="E31" s="61">
        <v>5.0656610422446935</v>
      </c>
      <c r="F31" s="61">
        <v>6.0670331240037108</v>
      </c>
      <c r="G31" s="61">
        <v>8.98</v>
      </c>
      <c r="H31" s="61">
        <v>2.2229841471029004</v>
      </c>
      <c r="I31" s="61">
        <v>8.0061209588964802E-2</v>
      </c>
      <c r="J31" s="61">
        <v>4.996181657762163E-2</v>
      </c>
      <c r="L31" s="62" t="s">
        <v>169</v>
      </c>
    </row>
    <row r="32" spans="1:12" x14ac:dyDescent="0.25">
      <c r="A32" s="59"/>
      <c r="B32" s="60"/>
      <c r="C32" s="60"/>
      <c r="D32" s="61"/>
      <c r="E32" s="61"/>
      <c r="F32" s="61"/>
      <c r="G32" s="61"/>
      <c r="H32" s="61"/>
      <c r="I32" s="61"/>
      <c r="J32" s="61"/>
    </row>
    <row r="33" spans="1:12" x14ac:dyDescent="0.25">
      <c r="A33" s="59" t="s">
        <v>170</v>
      </c>
      <c r="B33" s="60">
        <v>30.017306373893533</v>
      </c>
      <c r="C33" s="60">
        <v>25.478138463240871</v>
      </c>
      <c r="D33" s="61">
        <v>0.12866812456896118</v>
      </c>
      <c r="E33" s="61">
        <v>4.1038458256048003</v>
      </c>
      <c r="F33" s="61">
        <v>6.1808205804011642</v>
      </c>
      <c r="G33" s="61">
        <v>8.98</v>
      </c>
      <c r="H33" s="61">
        <v>3.1576569790838578</v>
      </c>
      <c r="I33" s="61">
        <v>7.4503309769890988E-2</v>
      </c>
      <c r="J33" s="61">
        <v>4.8583291998581635E-2</v>
      </c>
      <c r="L33" s="62" t="s">
        <v>171</v>
      </c>
    </row>
    <row r="34" spans="1:12" x14ac:dyDescent="0.25">
      <c r="A34" s="59" t="s">
        <v>172</v>
      </c>
      <c r="B34" s="60">
        <v>27.914067999374033</v>
      </c>
      <c r="C34" s="60">
        <v>23.89416373413372</v>
      </c>
      <c r="D34" s="61">
        <v>0.1101351711765241</v>
      </c>
      <c r="E34" s="61">
        <v>4.4524298495257471</v>
      </c>
      <c r="F34" s="61">
        <v>6.7631482442041042</v>
      </c>
      <c r="G34" s="61">
        <v>8.98</v>
      </c>
      <c r="H34" s="61">
        <v>2.0942523937915354</v>
      </c>
      <c r="I34" s="61">
        <v>5.9434023952968033E-2</v>
      </c>
      <c r="J34" s="61">
        <v>4.2018535566707378E-2</v>
      </c>
      <c r="L34" s="62" t="s">
        <v>173</v>
      </c>
    </row>
    <row r="35" spans="1:12" x14ac:dyDescent="0.25">
      <c r="A35" s="59" t="s">
        <v>174</v>
      </c>
      <c r="B35" s="60">
        <v>29.431126731573244</v>
      </c>
      <c r="C35" s="60">
        <v>24.913313445839236</v>
      </c>
      <c r="D35" s="61">
        <v>0.11904029746208092</v>
      </c>
      <c r="E35" s="61">
        <v>3.8544408929577756</v>
      </c>
      <c r="F35" s="61">
        <v>5.8559432063065104</v>
      </c>
      <c r="G35" s="61">
        <v>8.98</v>
      </c>
      <c r="H35" s="61">
        <v>2.5496576214479059</v>
      </c>
      <c r="I35" s="61">
        <v>7.032559223185271E-2</v>
      </c>
      <c r="J35" s="61">
        <v>4.6141067873325801E-2</v>
      </c>
      <c r="L35" s="62" t="s">
        <v>175</v>
      </c>
    </row>
    <row r="36" spans="1:12" x14ac:dyDescent="0.25">
      <c r="A36" s="59" t="s">
        <v>176</v>
      </c>
      <c r="B36" s="60">
        <v>31.095191999451149</v>
      </c>
      <c r="C36" s="60">
        <v>26.541179964968634</v>
      </c>
      <c r="D36" s="61">
        <v>0.21817063775192871</v>
      </c>
      <c r="E36" s="61">
        <v>4.6382584823316</v>
      </c>
      <c r="F36" s="61">
        <v>8.4111291264087207</v>
      </c>
      <c r="G36" s="61">
        <v>8.98</v>
      </c>
      <c r="H36" s="61">
        <v>3.2263555859199289</v>
      </c>
      <c r="I36" s="61">
        <v>0.14240717060045457</v>
      </c>
      <c r="J36" s="61">
        <v>0.21130527453288045</v>
      </c>
      <c r="L36" s="62" t="s">
        <v>177</v>
      </c>
    </row>
    <row r="37" spans="1:12" x14ac:dyDescent="0.25">
      <c r="A37" s="59" t="s">
        <v>178</v>
      </c>
      <c r="B37" s="60">
        <v>28.464125567036167</v>
      </c>
      <c r="C37" s="60">
        <v>24.337216526604191</v>
      </c>
      <c r="D37" s="61">
        <v>0.11404767784481809</v>
      </c>
      <c r="E37" s="61">
        <v>3.9292318101962245</v>
      </c>
      <c r="F37" s="61">
        <v>6.0579800207457124</v>
      </c>
      <c r="G37" s="61">
        <v>8.98</v>
      </c>
      <c r="H37" s="61">
        <v>2.3130529038947683</v>
      </c>
      <c r="I37" s="61">
        <v>5.545446847955867E-2</v>
      </c>
      <c r="J37" s="61">
        <v>5.3702846310084817E-2</v>
      </c>
      <c r="L37" s="62" t="s">
        <v>179</v>
      </c>
    </row>
    <row r="38" spans="1:12" x14ac:dyDescent="0.25">
      <c r="A38" s="59" t="s">
        <v>180</v>
      </c>
      <c r="B38" s="60">
        <v>33.038902721759229</v>
      </c>
      <c r="C38" s="60">
        <v>27.539958373356821</v>
      </c>
      <c r="D38" s="61">
        <v>0.12151071212052456</v>
      </c>
      <c r="E38" s="61">
        <v>3.8483710355780518</v>
      </c>
      <c r="F38" s="61">
        <v>5.5944458551377005</v>
      </c>
      <c r="G38" s="61">
        <v>8.98</v>
      </c>
      <c r="H38" s="61">
        <v>2.6631833045440807</v>
      </c>
      <c r="I38" s="61">
        <v>6.0762184934496678E-2</v>
      </c>
      <c r="J38" s="61">
        <v>4.3803971626920429E-2</v>
      </c>
      <c r="L38" s="62" t="s">
        <v>181</v>
      </c>
    </row>
    <row r="39" spans="1:12" x14ac:dyDescent="0.25">
      <c r="A39" s="59" t="s">
        <v>182</v>
      </c>
      <c r="B39" s="60">
        <v>31.892590863669383</v>
      </c>
      <c r="C39" s="60">
        <v>26.315472767052139</v>
      </c>
      <c r="D39" s="61">
        <v>0.12184473655487921</v>
      </c>
      <c r="E39" s="61">
        <v>3.5600087734116439</v>
      </c>
      <c r="F39" s="61">
        <v>5.5716793218457221</v>
      </c>
      <c r="G39" s="61">
        <v>8.98</v>
      </c>
      <c r="H39" s="61">
        <v>3.3960943318426295</v>
      </c>
      <c r="I39" s="61">
        <v>7.6468095829608562E-2</v>
      </c>
      <c r="J39" s="61">
        <v>5.8748794996411433E-2</v>
      </c>
      <c r="L39" s="62" t="s">
        <v>183</v>
      </c>
    </row>
    <row r="40" spans="1:12" x14ac:dyDescent="0.25">
      <c r="A40" s="59" t="s">
        <v>184</v>
      </c>
      <c r="B40" s="60">
        <v>29.548993791603579</v>
      </c>
      <c r="C40" s="60">
        <v>24.865165465448399</v>
      </c>
      <c r="D40" s="61">
        <v>0.11509857094935286</v>
      </c>
      <c r="E40" s="61">
        <v>3.6666851793792734</v>
      </c>
      <c r="F40" s="61">
        <v>5.8829981418998916</v>
      </c>
      <c r="G40" s="61">
        <v>8.98</v>
      </c>
      <c r="H40" s="61">
        <v>3.1515316423057045</v>
      </c>
      <c r="I40" s="61">
        <v>7.354570640205696E-2</v>
      </c>
      <c r="J40" s="61">
        <v>5.7248853514317313E-2</v>
      </c>
      <c r="L40" s="62" t="s">
        <v>185</v>
      </c>
    </row>
    <row r="41" spans="1:12" x14ac:dyDescent="0.25">
      <c r="A41" s="59" t="s">
        <v>186</v>
      </c>
      <c r="B41" s="60">
        <v>29.704586127717509</v>
      </c>
      <c r="C41" s="60">
        <v>25.274419009001264</v>
      </c>
      <c r="D41" s="61">
        <v>0.10665768911866413</v>
      </c>
      <c r="E41" s="61">
        <v>3.723296996493632</v>
      </c>
      <c r="F41" s="61">
        <v>5.8905356763548298</v>
      </c>
      <c r="G41" s="61">
        <v>8.98</v>
      </c>
      <c r="H41" s="61">
        <v>2.9280471187089581</v>
      </c>
      <c r="I41" s="61">
        <v>6.1701462997044723E-2</v>
      </c>
      <c r="J41" s="61">
        <v>5.6165621405479753E-2</v>
      </c>
      <c r="L41" s="62" t="s">
        <v>187</v>
      </c>
    </row>
    <row r="42" spans="1:12" x14ac:dyDescent="0.25">
      <c r="A42" s="59" t="s">
        <v>188</v>
      </c>
      <c r="B42" s="60">
        <v>30.08517626839841</v>
      </c>
      <c r="C42" s="60">
        <v>25.370168903678785</v>
      </c>
      <c r="D42" s="61">
        <v>0.11169992820690516</v>
      </c>
      <c r="E42" s="61">
        <v>3.6841905954406338</v>
      </c>
      <c r="F42" s="61">
        <v>5.9081023146696054</v>
      </c>
      <c r="G42" s="61">
        <v>8.98</v>
      </c>
      <c r="H42" s="61">
        <v>3.2618208535812649</v>
      </c>
      <c r="I42" s="61">
        <v>7.6239751680883469E-2</v>
      </c>
      <c r="J42" s="61">
        <v>5.426600580191402E-2</v>
      </c>
      <c r="L42" s="62" t="s">
        <v>189</v>
      </c>
    </row>
    <row r="43" spans="1:12" x14ac:dyDescent="0.25">
      <c r="A43" s="59" t="s">
        <v>190</v>
      </c>
      <c r="B43" s="60">
        <v>33.34361995584274</v>
      </c>
      <c r="C43" s="60">
        <v>28.984449162784436</v>
      </c>
      <c r="D43" s="61">
        <v>0.25498572736296171</v>
      </c>
      <c r="E43" s="61">
        <v>4.2553929317075214</v>
      </c>
      <c r="F43" s="61">
        <v>5.6956149035681882</v>
      </c>
      <c r="G43" s="61">
        <v>8.98</v>
      </c>
      <c r="H43" s="61">
        <v>3.1844873726907044</v>
      </c>
      <c r="I43" s="61">
        <v>0.2576574736747001</v>
      </c>
      <c r="J43" s="61">
        <v>0.15186326982889478</v>
      </c>
      <c r="L43" s="62" t="s">
        <v>191</v>
      </c>
    </row>
    <row r="44" spans="1:12" x14ac:dyDescent="0.25">
      <c r="A44" s="59" t="s">
        <v>192</v>
      </c>
      <c r="B44" s="60">
        <v>33.386858498335727</v>
      </c>
      <c r="C44" s="60">
        <v>27.167134949179015</v>
      </c>
      <c r="D44" s="61">
        <v>0.13511847607364175</v>
      </c>
      <c r="E44" s="61">
        <v>3.824723248257051</v>
      </c>
      <c r="F44" s="61">
        <v>5.415800941663993</v>
      </c>
      <c r="G44" s="61">
        <v>8.98</v>
      </c>
      <c r="H44" s="61">
        <v>2.9509447923874608</v>
      </c>
      <c r="I44" s="61">
        <v>7.2223482263173974E-2</v>
      </c>
      <c r="J44" s="61">
        <v>5.541383009109517E-2</v>
      </c>
      <c r="L44" s="62" t="s">
        <v>193</v>
      </c>
    </row>
    <row r="45" spans="1:12" x14ac:dyDescent="0.25">
      <c r="A45" s="59" t="s">
        <v>194</v>
      </c>
      <c r="B45" s="60">
        <v>25.663193529039024</v>
      </c>
      <c r="C45" s="60">
        <v>21.851417207403316</v>
      </c>
      <c r="D45" s="61">
        <v>9.8947761164062356E-2</v>
      </c>
      <c r="E45" s="61">
        <v>3.8028527198407232</v>
      </c>
      <c r="F45" s="61">
        <v>6.5799815097827841</v>
      </c>
      <c r="G45" s="61">
        <v>8.98</v>
      </c>
      <c r="H45" s="61">
        <v>2.2341489167085524</v>
      </c>
      <c r="I45" s="61">
        <v>6.2567129252500436E-2</v>
      </c>
      <c r="J45" s="61">
        <v>4.2387392893638777E-2</v>
      </c>
      <c r="L45" s="62" t="s">
        <v>195</v>
      </c>
    </row>
    <row r="46" spans="1:12" x14ac:dyDescent="0.25">
      <c r="A46" s="59" t="s">
        <v>196</v>
      </c>
      <c r="B46" s="60">
        <v>31.604536585896113</v>
      </c>
      <c r="C46" s="60">
        <v>26.005957344966713</v>
      </c>
      <c r="D46" s="61">
        <v>0.13263580554733359</v>
      </c>
      <c r="E46" s="61">
        <v>3.8171339689558144</v>
      </c>
      <c r="F46" s="61">
        <v>5.6651786939027113</v>
      </c>
      <c r="G46" s="61">
        <v>8.98</v>
      </c>
      <c r="H46" s="61">
        <v>3.8055778177003519</v>
      </c>
      <c r="I46" s="61">
        <v>9.7735853926614172E-2</v>
      </c>
      <c r="J46" s="61">
        <v>5.3260274693643743E-2</v>
      </c>
      <c r="L46" s="62" t="s">
        <v>197</v>
      </c>
    </row>
    <row r="47" spans="1:12" x14ac:dyDescent="0.25">
      <c r="A47" s="59" t="s">
        <v>198</v>
      </c>
      <c r="B47" s="60">
        <v>31.81402793013746</v>
      </c>
      <c r="C47" s="60">
        <v>25.819956164361834</v>
      </c>
      <c r="D47" s="61">
        <v>0.10868476705302763</v>
      </c>
      <c r="E47" s="61">
        <v>3.6473169714063136</v>
      </c>
      <c r="F47" s="61">
        <v>5.7436392937121292</v>
      </c>
      <c r="G47" s="61">
        <v>8.98</v>
      </c>
      <c r="H47" s="61">
        <v>3.2171565577572272</v>
      </c>
      <c r="I47" s="61">
        <v>6.6198215393932017E-2</v>
      </c>
      <c r="J47" s="61">
        <v>4.8940770591182757E-2</v>
      </c>
      <c r="L47" s="62" t="s">
        <v>199</v>
      </c>
    </row>
    <row r="48" spans="1:12" x14ac:dyDescent="0.25">
      <c r="A48" s="59" t="s">
        <v>200</v>
      </c>
      <c r="B48" s="60">
        <v>27.578366031826633</v>
      </c>
      <c r="C48" s="60">
        <v>22.85525983550291</v>
      </c>
      <c r="D48" s="61">
        <v>0.11218680494677492</v>
      </c>
      <c r="E48" s="61">
        <v>3.7598201169143612</v>
      </c>
      <c r="F48" s="61">
        <v>5.7629454495833476</v>
      </c>
      <c r="G48" s="61">
        <v>8.98</v>
      </c>
      <c r="H48" s="61">
        <v>3.3146051331555482</v>
      </c>
      <c r="I48" s="61">
        <v>7.4051704344741107E-2</v>
      </c>
      <c r="J48" s="61">
        <v>4.8585454125765114E-2</v>
      </c>
      <c r="L48" s="62" t="s">
        <v>201</v>
      </c>
    </row>
    <row r="49" spans="1:12" x14ac:dyDescent="0.25">
      <c r="A49" s="59"/>
      <c r="B49" s="60"/>
      <c r="C49" s="60"/>
      <c r="D49" s="61"/>
      <c r="E49" s="61"/>
      <c r="F49" s="61"/>
      <c r="G49" s="61"/>
      <c r="H49" s="61"/>
      <c r="I49" s="61"/>
      <c r="J49" s="61"/>
    </row>
    <row r="50" spans="1:12" x14ac:dyDescent="0.25">
      <c r="A50" s="59" t="s">
        <v>202</v>
      </c>
      <c r="B50" s="60">
        <v>30.511728083911706</v>
      </c>
      <c r="C50" s="60">
        <v>23.740670372294769</v>
      </c>
      <c r="D50" s="61">
        <v>0.1230298258702951</v>
      </c>
      <c r="E50" s="61">
        <v>4.4179689901403227</v>
      </c>
      <c r="F50" s="61">
        <v>6.1954219686203471</v>
      </c>
      <c r="G50" s="61">
        <v>8.98</v>
      </c>
      <c r="H50" s="61">
        <v>2.5493999506175911</v>
      </c>
      <c r="I50" s="61">
        <v>7.8841536392970368E-2</v>
      </c>
      <c r="J50" s="61">
        <v>6.1492207189317881E-2</v>
      </c>
      <c r="L50" s="62" t="s">
        <v>203</v>
      </c>
    </row>
    <row r="51" spans="1:12" x14ac:dyDescent="0.25">
      <c r="A51" s="59" t="s">
        <v>204</v>
      </c>
      <c r="B51" s="60">
        <v>29.249702703301661</v>
      </c>
      <c r="C51" s="60">
        <v>23.124190958721677</v>
      </c>
      <c r="D51" s="61">
        <v>0.15956235416039535</v>
      </c>
      <c r="E51" s="61">
        <v>4.5105765722228455</v>
      </c>
      <c r="F51" s="61">
        <v>5.9283444195848141</v>
      </c>
      <c r="G51" s="61">
        <v>8.98</v>
      </c>
      <c r="H51" s="61">
        <v>2.2564704704888303</v>
      </c>
      <c r="I51" s="61">
        <v>6.2172529581504543E-2</v>
      </c>
      <c r="J51" s="61">
        <v>6.2597239525699233E-2</v>
      </c>
      <c r="L51" s="62" t="s">
        <v>205</v>
      </c>
    </row>
    <row r="52" spans="1:12" x14ac:dyDescent="0.25">
      <c r="A52" s="59" t="s">
        <v>206</v>
      </c>
      <c r="B52" s="60">
        <v>32.093738767602069</v>
      </c>
      <c r="C52" s="60">
        <v>25.060016712348535</v>
      </c>
      <c r="D52" s="61">
        <v>0.1349356310145112</v>
      </c>
      <c r="E52" s="61">
        <v>4.3656368293523125</v>
      </c>
      <c r="F52" s="61">
        <v>5.2910418761599916</v>
      </c>
      <c r="G52" s="61">
        <v>8.98</v>
      </c>
      <c r="H52" s="61">
        <v>2.8287088577924404</v>
      </c>
      <c r="I52" s="61">
        <v>6.6154453563369478E-2</v>
      </c>
      <c r="J52" s="61">
        <v>5.3944465875003525E-2</v>
      </c>
      <c r="L52" s="62" t="s">
        <v>207</v>
      </c>
    </row>
    <row r="53" spans="1:12" x14ac:dyDescent="0.25">
      <c r="A53" s="59" t="s">
        <v>208</v>
      </c>
      <c r="B53" s="60">
        <v>31.66782479478977</v>
      </c>
      <c r="C53" s="60">
        <v>24.808974318550639</v>
      </c>
      <c r="D53" s="61">
        <v>0.17679285382088358</v>
      </c>
      <c r="E53" s="61">
        <v>4.72182176739308</v>
      </c>
      <c r="F53" s="61">
        <v>7.2748839715213434</v>
      </c>
      <c r="G53" s="61">
        <v>8.98</v>
      </c>
      <c r="H53" s="61">
        <v>2.4173474129822199</v>
      </c>
      <c r="I53" s="61">
        <v>9.3442726252070077E-2</v>
      </c>
      <c r="J53" s="61">
        <v>0.14932330957950909</v>
      </c>
      <c r="L53" s="62" t="s">
        <v>209</v>
      </c>
    </row>
    <row r="54" spans="1:12" x14ac:dyDescent="0.25">
      <c r="A54" s="59" t="s">
        <v>210</v>
      </c>
      <c r="B54" s="60">
        <v>28.41639965814441</v>
      </c>
      <c r="C54" s="60">
        <v>23.085791080151711</v>
      </c>
      <c r="D54" s="61">
        <v>0.19996709126466111</v>
      </c>
      <c r="E54" s="61">
        <v>4.9739326514569591</v>
      </c>
      <c r="F54" s="61">
        <v>8.9972465926847605</v>
      </c>
      <c r="G54" s="61">
        <v>8.98</v>
      </c>
      <c r="H54" s="61">
        <v>3.0259814665370222</v>
      </c>
      <c r="I54" s="61">
        <v>0.12594657286927974</v>
      </c>
      <c r="J54" s="61">
        <v>0.17156098945691134</v>
      </c>
      <c r="L54" s="62" t="s">
        <v>211</v>
      </c>
    </row>
    <row r="55" spans="1:12" x14ac:dyDescent="0.25">
      <c r="A55" s="59" t="s">
        <v>212</v>
      </c>
      <c r="B55" s="60">
        <v>29.671935450766512</v>
      </c>
      <c r="C55" s="60">
        <v>24.486672474420452</v>
      </c>
      <c r="D55" s="61">
        <v>0.17396879449894942</v>
      </c>
      <c r="E55" s="61">
        <v>4.9252362383916992</v>
      </c>
      <c r="F55" s="61">
        <v>6.1043610373735353</v>
      </c>
      <c r="G55" s="61">
        <v>8.98</v>
      </c>
      <c r="H55" s="61">
        <v>1.9715553807876303</v>
      </c>
      <c r="I55" s="61">
        <v>8.3663021068571999E-2</v>
      </c>
      <c r="J55" s="61">
        <v>6.5752643247680903E-2</v>
      </c>
      <c r="L55" s="62" t="s">
        <v>213</v>
      </c>
    </row>
    <row r="56" spans="1:12" x14ac:dyDescent="0.25">
      <c r="A56" s="59" t="s">
        <v>214</v>
      </c>
      <c r="B56" s="60">
        <v>30.275532438708105</v>
      </c>
      <c r="C56" s="60">
        <v>24.406934617738333</v>
      </c>
      <c r="D56" s="61">
        <v>0.12245211577194202</v>
      </c>
      <c r="E56" s="61">
        <v>4.5446952726694585</v>
      </c>
      <c r="F56" s="61">
        <v>6.0660436059081704</v>
      </c>
      <c r="G56" s="61">
        <v>8.98</v>
      </c>
      <c r="H56" s="61">
        <v>2.3270658341781298</v>
      </c>
      <c r="I56" s="61">
        <v>6.3018705489869348E-2</v>
      </c>
      <c r="J56" s="61">
        <v>4.559276074072189E-2</v>
      </c>
      <c r="L56" s="62" t="s">
        <v>215</v>
      </c>
    </row>
    <row r="57" spans="1:12" x14ac:dyDescent="0.25">
      <c r="A57" s="59" t="s">
        <v>216</v>
      </c>
      <c r="B57" s="60">
        <v>30.965012600390114</v>
      </c>
      <c r="C57" s="60">
        <v>24.152271584770201</v>
      </c>
      <c r="D57" s="61">
        <v>0.13478737074841834</v>
      </c>
      <c r="E57" s="61">
        <v>4.810011589129167</v>
      </c>
      <c r="F57" s="61">
        <v>5.9455885906766417</v>
      </c>
      <c r="G57" s="61">
        <v>8.98</v>
      </c>
      <c r="H57" s="61">
        <v>2.2539693669146592</v>
      </c>
      <c r="I57" s="61">
        <v>6.3049825395243272E-2</v>
      </c>
      <c r="J57" s="61">
        <v>6.7243201055185289E-2</v>
      </c>
      <c r="L57" s="62" t="s">
        <v>217</v>
      </c>
    </row>
    <row r="58" spans="1:12" x14ac:dyDescent="0.25">
      <c r="A58" s="59" t="s">
        <v>218</v>
      </c>
      <c r="B58" s="60">
        <v>31.788386318616602</v>
      </c>
      <c r="C58" s="60">
        <v>24.683039973313093</v>
      </c>
      <c r="D58" s="61">
        <v>0.12006827320917411</v>
      </c>
      <c r="E58" s="61">
        <v>4.1761527532509284</v>
      </c>
      <c r="F58" s="61">
        <v>5.8638526184291555</v>
      </c>
      <c r="G58" s="61">
        <v>8.98</v>
      </c>
      <c r="H58" s="61">
        <v>2.7082352674991377</v>
      </c>
      <c r="I58" s="61">
        <v>5.8903677690868038E-2</v>
      </c>
      <c r="J58" s="61">
        <v>0.06</v>
      </c>
      <c r="L58" s="62" t="s">
        <v>219</v>
      </c>
    </row>
    <row r="59" spans="1:12" x14ac:dyDescent="0.25">
      <c r="A59" s="59" t="s">
        <v>220</v>
      </c>
      <c r="B59" s="60">
        <v>31.897651071353469</v>
      </c>
      <c r="C59" s="60">
        <v>24.993205345138559</v>
      </c>
      <c r="D59" s="61">
        <v>0.1167118040921114</v>
      </c>
      <c r="E59" s="61">
        <v>3.7822875982503978</v>
      </c>
      <c r="F59" s="61">
        <v>5.5350768002721802</v>
      </c>
      <c r="G59" s="61">
        <v>8.98</v>
      </c>
      <c r="H59" s="61">
        <v>2.7119349353236011</v>
      </c>
      <c r="I59" s="61">
        <v>7.7677195336640081E-2</v>
      </c>
      <c r="J59" s="61">
        <v>4.6016419983993327E-2</v>
      </c>
      <c r="L59" s="62" t="s">
        <v>221</v>
      </c>
    </row>
    <row r="60" spans="1:12" x14ac:dyDescent="0.25">
      <c r="A60" s="59" t="s">
        <v>222</v>
      </c>
      <c r="B60" s="60">
        <v>31.513607926931453</v>
      </c>
      <c r="C60" s="60">
        <v>25.245052564776149</v>
      </c>
      <c r="D60" s="61">
        <v>0.12251336702680025</v>
      </c>
      <c r="E60" s="61">
        <v>4.2565409737711173</v>
      </c>
      <c r="F60" s="61">
        <v>5.7531771829413705</v>
      </c>
      <c r="G60" s="61">
        <v>8.98</v>
      </c>
      <c r="H60" s="61">
        <v>2.6966164164070268</v>
      </c>
      <c r="I60" s="61">
        <v>6.669977345628679E-2</v>
      </c>
      <c r="J60" s="61">
        <v>4.9584335353636766E-2</v>
      </c>
      <c r="L60" s="62" t="s">
        <v>223</v>
      </c>
    </row>
    <row r="61" spans="1:12" x14ac:dyDescent="0.25">
      <c r="A61" s="59" t="s">
        <v>224</v>
      </c>
      <c r="B61" s="60">
        <v>31.400760809921319</v>
      </c>
      <c r="C61" s="60">
        <v>24.686620868353568</v>
      </c>
      <c r="D61" s="61">
        <v>0.11738276493141736</v>
      </c>
      <c r="E61" s="61">
        <v>4.194932495886345</v>
      </c>
      <c r="F61" s="61">
        <v>5.5334859505910616</v>
      </c>
      <c r="G61" s="61">
        <v>8.98</v>
      </c>
      <c r="H61" s="61">
        <v>2.4381355911458642</v>
      </c>
      <c r="I61" s="61">
        <v>6.5360689884541162E-2</v>
      </c>
      <c r="J61" s="61">
        <v>4.6607338675424784E-2</v>
      </c>
      <c r="L61" s="62" t="s">
        <v>225</v>
      </c>
    </row>
    <row r="62" spans="1:12" x14ac:dyDescent="0.25">
      <c r="A62" s="59" t="s">
        <v>226</v>
      </c>
      <c r="B62" s="60">
        <v>31.405535242960067</v>
      </c>
      <c r="C62" s="60">
        <v>24.494698035529481</v>
      </c>
      <c r="D62" s="61">
        <v>0.12542446393756193</v>
      </c>
      <c r="E62" s="61">
        <v>4.7004023841419649</v>
      </c>
      <c r="F62" s="61">
        <v>6.4299315579765306</v>
      </c>
      <c r="G62" s="61">
        <v>8.98</v>
      </c>
      <c r="H62" s="61">
        <v>2.5169459337846987</v>
      </c>
      <c r="I62" s="61">
        <v>7.7284638803130981E-2</v>
      </c>
      <c r="J62" s="61">
        <v>5.7306955131242274E-2</v>
      </c>
      <c r="L62" s="62" t="s">
        <v>227</v>
      </c>
    </row>
    <row r="63" spans="1:12" x14ac:dyDescent="0.25">
      <c r="A63" s="59" t="s">
        <v>228</v>
      </c>
      <c r="B63" s="60">
        <v>28.612751578114427</v>
      </c>
      <c r="C63" s="60">
        <v>22.730982368364643</v>
      </c>
      <c r="D63" s="61">
        <v>0.11817577215279658</v>
      </c>
      <c r="E63" s="61">
        <v>4.3859521960300114</v>
      </c>
      <c r="F63" s="61">
        <v>5.8980211502518634</v>
      </c>
      <c r="G63" s="61">
        <v>8.98</v>
      </c>
      <c r="H63" s="61">
        <v>2.5433627859751908</v>
      </c>
      <c r="I63" s="61">
        <v>5.6465951639741545E-2</v>
      </c>
      <c r="J63" s="61">
        <v>5.6320656544912549E-2</v>
      </c>
      <c r="L63" s="62" t="s">
        <v>229</v>
      </c>
    </row>
    <row r="64" spans="1:12" x14ac:dyDescent="0.25">
      <c r="A64" s="59" t="s">
        <v>230</v>
      </c>
      <c r="B64" s="60">
        <v>29.281765687026905</v>
      </c>
      <c r="C64" s="60">
        <v>23.1176455781779</v>
      </c>
      <c r="D64" s="61">
        <v>0.13138609033903767</v>
      </c>
      <c r="E64" s="61">
        <v>4.7473348109929754</v>
      </c>
      <c r="F64" s="61">
        <v>6.7613010323648739</v>
      </c>
      <c r="G64" s="61">
        <v>8.98</v>
      </c>
      <c r="H64" s="61">
        <v>2.3387130112984367</v>
      </c>
      <c r="I64" s="61">
        <v>7.8500401113743429E-2</v>
      </c>
      <c r="J64" s="61">
        <v>7.0621259377735987E-2</v>
      </c>
      <c r="L64" s="62" t="s">
        <v>231</v>
      </c>
    </row>
    <row r="65" spans="1:12" x14ac:dyDescent="0.25">
      <c r="A65" s="59"/>
      <c r="B65" s="60"/>
      <c r="C65" s="60"/>
      <c r="D65" s="61"/>
      <c r="E65" s="61"/>
      <c r="F65" s="61"/>
      <c r="G65" s="61"/>
      <c r="H65" s="61"/>
      <c r="I65" s="61"/>
      <c r="J65" s="61"/>
    </row>
    <row r="66" spans="1:12" x14ac:dyDescent="0.25">
      <c r="A66" s="59" t="s">
        <v>232</v>
      </c>
      <c r="B66" s="60">
        <v>31.430310598630822</v>
      </c>
      <c r="C66" s="60">
        <v>25.57898107028096</v>
      </c>
      <c r="D66" s="61">
        <v>0.18159365119927609</v>
      </c>
      <c r="E66" s="61">
        <v>4.2895634980750437</v>
      </c>
      <c r="F66" s="61">
        <v>7.6118473999395153</v>
      </c>
      <c r="G66" s="61">
        <v>8.98</v>
      </c>
      <c r="H66" s="61">
        <v>3.471983236985666</v>
      </c>
      <c r="I66" s="61">
        <v>0.11303783485821678</v>
      </c>
      <c r="J66" s="61">
        <v>0.17100882231424902</v>
      </c>
      <c r="L66" s="62" t="s">
        <v>233</v>
      </c>
    </row>
    <row r="67" spans="1:12" x14ac:dyDescent="0.25">
      <c r="A67" s="59" t="s">
        <v>234</v>
      </c>
      <c r="B67" s="60">
        <v>30.650408199564048</v>
      </c>
      <c r="C67" s="60">
        <v>25.138811149099329</v>
      </c>
      <c r="D67" s="61">
        <v>0.11150535203196917</v>
      </c>
      <c r="E67" s="61">
        <v>3.7743310293943764</v>
      </c>
      <c r="F67" s="61">
        <v>5.3887458435298301</v>
      </c>
      <c r="G67" s="61">
        <v>8.98</v>
      </c>
      <c r="H67" s="61">
        <v>2.6242900263757143</v>
      </c>
      <c r="I67" s="61">
        <v>7.2569029079286224E-2</v>
      </c>
      <c r="J67" s="61">
        <v>0.05</v>
      </c>
      <c r="L67" s="62" t="s">
        <v>235</v>
      </c>
    </row>
    <row r="68" spans="1:12" x14ac:dyDescent="0.25">
      <c r="A68" s="59" t="s">
        <v>236</v>
      </c>
      <c r="B68" s="60">
        <v>29.78019518393959</v>
      </c>
      <c r="C68" s="60">
        <v>24.152563099137236</v>
      </c>
      <c r="D68" s="61">
        <v>0.11590427229972909</v>
      </c>
      <c r="E68" s="61">
        <v>4.1366098751269273</v>
      </c>
      <c r="F68" s="61">
        <v>5.9155852315421722</v>
      </c>
      <c r="G68" s="61">
        <v>8.98</v>
      </c>
      <c r="H68" s="61">
        <v>2.5512562826144567</v>
      </c>
      <c r="I68" s="61">
        <v>8.5949270020786686E-2</v>
      </c>
      <c r="J68" s="61">
        <v>4.9171051132726164E-2</v>
      </c>
      <c r="L68" s="62" t="s">
        <v>237</v>
      </c>
    </row>
    <row r="69" spans="1:12" x14ac:dyDescent="0.25">
      <c r="A69" s="59" t="s">
        <v>238</v>
      </c>
      <c r="B69" s="60">
        <v>36.975654154080466</v>
      </c>
      <c r="C69" s="60">
        <v>28.986446935877471</v>
      </c>
      <c r="D69" s="61">
        <v>0.13099111898190721</v>
      </c>
      <c r="E69" s="61">
        <v>4.2147066160261462</v>
      </c>
      <c r="F69" s="61">
        <v>5.2689169014068957</v>
      </c>
      <c r="G69" s="61">
        <v>8.98</v>
      </c>
      <c r="H69" s="61">
        <v>2.7974079066216779</v>
      </c>
      <c r="I69" s="61">
        <v>6.4299482534462812E-2</v>
      </c>
      <c r="J69" s="61">
        <v>6.2272940604685953E-2</v>
      </c>
      <c r="L69" s="62" t="s">
        <v>239</v>
      </c>
    </row>
    <row r="70" spans="1:12" x14ac:dyDescent="0.25">
      <c r="A70" s="59" t="s">
        <v>240</v>
      </c>
      <c r="B70" s="60">
        <v>39.21400933969246</v>
      </c>
      <c r="C70" s="60">
        <v>31.170501028913577</v>
      </c>
      <c r="D70" s="61">
        <v>0.13253900409210806</v>
      </c>
      <c r="E70" s="61">
        <v>4.5675780989255967</v>
      </c>
      <c r="F70" s="61">
        <v>5.8116965369144324</v>
      </c>
      <c r="G70" s="61">
        <v>8.98</v>
      </c>
      <c r="H70" s="61">
        <v>2.6599374097066342</v>
      </c>
      <c r="I70" s="61">
        <v>8.1808029709907082E-2</v>
      </c>
      <c r="J70" s="61">
        <v>6.8724092724230135E-2</v>
      </c>
      <c r="L70" s="62" t="s">
        <v>241</v>
      </c>
    </row>
    <row r="71" spans="1:12" x14ac:dyDescent="0.25">
      <c r="A71" s="59" t="s">
        <v>242</v>
      </c>
      <c r="B71" s="60">
        <v>31.876011446707103</v>
      </c>
      <c r="C71" s="60">
        <v>24.98191438000941</v>
      </c>
      <c r="D71" s="61">
        <v>0.12556886859880986</v>
      </c>
      <c r="E71" s="61">
        <v>4.4099831195251182</v>
      </c>
      <c r="F71" s="61">
        <v>5.3824434653762747</v>
      </c>
      <c r="G71" s="61">
        <v>8.98</v>
      </c>
      <c r="H71" s="61">
        <v>2.5900356369673259</v>
      </c>
      <c r="I71" s="61">
        <v>6.0768082231468373E-2</v>
      </c>
      <c r="J71" s="61">
        <v>5.5431061303313101E-2</v>
      </c>
      <c r="L71" s="62" t="s">
        <v>243</v>
      </c>
    </row>
    <row r="72" spans="1:12" x14ac:dyDescent="0.25">
      <c r="A72" s="59" t="s">
        <v>244</v>
      </c>
      <c r="B72" s="60">
        <v>31.82720902142778</v>
      </c>
      <c r="C72" s="60">
        <v>25.950485943151655</v>
      </c>
      <c r="D72" s="61">
        <v>0.12895070006188855</v>
      </c>
      <c r="E72" s="61">
        <v>4.9807775950295081</v>
      </c>
      <c r="F72" s="61">
        <v>6.2251410751572722</v>
      </c>
      <c r="G72" s="61">
        <v>8.98</v>
      </c>
      <c r="H72" s="61">
        <v>2.3856334070510159</v>
      </c>
      <c r="I72" s="61">
        <v>9.9203494589636565E-2</v>
      </c>
      <c r="J72" s="61">
        <v>9.1513957105965854E-2</v>
      </c>
      <c r="L72" s="62" t="s">
        <v>245</v>
      </c>
    </row>
    <row r="73" spans="1:12" x14ac:dyDescent="0.25">
      <c r="A73" s="59" t="s">
        <v>246</v>
      </c>
      <c r="B73" s="60">
        <v>33.23483962193842</v>
      </c>
      <c r="C73" s="60">
        <v>26.44232820986748</v>
      </c>
      <c r="D73" s="61">
        <v>0.13291226701081507</v>
      </c>
      <c r="E73" s="61">
        <v>4.6814903486060988</v>
      </c>
      <c r="F73" s="61">
        <v>5.9165062222851148</v>
      </c>
      <c r="G73" s="61">
        <v>8.98</v>
      </c>
      <c r="H73" s="61">
        <v>2.9616299557945567</v>
      </c>
      <c r="I73" s="61">
        <v>6.642011553618285E-2</v>
      </c>
      <c r="J73" s="61">
        <v>6.7202073760670764E-2</v>
      </c>
      <c r="L73" s="62" t="s">
        <v>247</v>
      </c>
    </row>
    <row r="74" spans="1:12" x14ac:dyDescent="0.25">
      <c r="A74" s="59" t="s">
        <v>248</v>
      </c>
      <c r="B74" s="60">
        <v>31.762672078919444</v>
      </c>
      <c r="C74" s="60">
        <v>24.980293799745571</v>
      </c>
      <c r="D74" s="61">
        <v>0.10327499098468851</v>
      </c>
      <c r="E74" s="61">
        <v>4.0723050393843172</v>
      </c>
      <c r="F74" s="61">
        <v>5.4894601596289849</v>
      </c>
      <c r="G74" s="61">
        <v>8.98</v>
      </c>
      <c r="H74" s="61">
        <v>2.631887866463674</v>
      </c>
      <c r="I74" s="61">
        <v>0.05</v>
      </c>
      <c r="J74" s="61">
        <v>4.184295878872895E-2</v>
      </c>
      <c r="L74" s="62" t="s">
        <v>249</v>
      </c>
    </row>
    <row r="75" spans="1:12" x14ac:dyDescent="0.25">
      <c r="A75" s="59" t="s">
        <v>250</v>
      </c>
      <c r="B75" s="60">
        <v>29.635424419725961</v>
      </c>
      <c r="C75" s="60">
        <v>23.846292543458468</v>
      </c>
      <c r="D75" s="61">
        <v>0.11067072421208597</v>
      </c>
      <c r="E75" s="61">
        <v>4.1631947209394209</v>
      </c>
      <c r="F75" s="61">
        <v>5.8119681652341164</v>
      </c>
      <c r="G75" s="61">
        <v>8.98</v>
      </c>
      <c r="H75" s="61">
        <v>2.3984275116342766</v>
      </c>
      <c r="I75" s="61">
        <v>6.6817436633063873E-2</v>
      </c>
      <c r="J75" s="61">
        <v>5.8355383649392224E-2</v>
      </c>
      <c r="L75" s="62" t="s">
        <v>251</v>
      </c>
    </row>
    <row r="76" spans="1:12" x14ac:dyDescent="0.25">
      <c r="A76" s="59" t="s">
        <v>252</v>
      </c>
      <c r="B76" s="60">
        <v>30.424773303599498</v>
      </c>
      <c r="C76" s="60">
        <v>24.702875318558991</v>
      </c>
      <c r="D76" s="61">
        <v>0.11297714940250023</v>
      </c>
      <c r="E76" s="61">
        <v>4.1718216116092748</v>
      </c>
      <c r="F76" s="61">
        <v>5.6167690041641363</v>
      </c>
      <c r="G76" s="61">
        <v>8.98</v>
      </c>
      <c r="H76" s="61">
        <v>2.6037722207981155</v>
      </c>
      <c r="I76" s="61">
        <v>6.5357618675183624E-2</v>
      </c>
      <c r="J76" s="61">
        <v>6.1155455948175765E-2</v>
      </c>
      <c r="L76" s="62" t="s">
        <v>253</v>
      </c>
    </row>
    <row r="77" spans="1:12" x14ac:dyDescent="0.25">
      <c r="A77" s="59" t="s">
        <v>254</v>
      </c>
      <c r="B77" s="60">
        <v>31.653999868590798</v>
      </c>
      <c r="C77" s="60">
        <v>25.47889165176975</v>
      </c>
      <c r="D77" s="61">
        <v>0.14063676849783635</v>
      </c>
      <c r="E77" s="61">
        <v>4.2443517275313241</v>
      </c>
      <c r="F77" s="61">
        <v>5.5020073782579937</v>
      </c>
      <c r="G77" s="61">
        <v>8.98</v>
      </c>
      <c r="H77" s="61">
        <v>2.5611669526343421</v>
      </c>
      <c r="I77" s="61">
        <v>5.5433667894879232E-2</v>
      </c>
      <c r="J77" s="61">
        <v>6.6380368853145202E-2</v>
      </c>
      <c r="L77" s="62" t="s">
        <v>255</v>
      </c>
    </row>
    <row r="78" spans="1:12" x14ac:dyDescent="0.25">
      <c r="A78" s="59" t="s">
        <v>256</v>
      </c>
      <c r="B78" s="60">
        <v>29.195938760979775</v>
      </c>
      <c r="C78" s="60">
        <v>23.358926498915544</v>
      </c>
      <c r="D78" s="61">
        <v>0.11648973841028716</v>
      </c>
      <c r="E78" s="61">
        <v>4.2754748951812918</v>
      </c>
      <c r="F78" s="61">
        <v>5.5927235476897037</v>
      </c>
      <c r="G78" s="61">
        <v>8.98</v>
      </c>
      <c r="H78" s="61">
        <v>2.0228162060790775</v>
      </c>
      <c r="I78" s="61">
        <v>6.2161971666492032E-2</v>
      </c>
      <c r="J78" s="61">
        <v>4.7413843758207327E-2</v>
      </c>
      <c r="L78" s="62" t="s">
        <v>257</v>
      </c>
    </row>
    <row r="79" spans="1:12" x14ac:dyDescent="0.25">
      <c r="A79" s="59" t="s">
        <v>258</v>
      </c>
      <c r="B79" s="60">
        <v>30.117251222242459</v>
      </c>
      <c r="C79" s="60">
        <v>24.537530338651582</v>
      </c>
      <c r="D79" s="61">
        <v>9.4978357152269224E-2</v>
      </c>
      <c r="E79" s="61">
        <v>3.370953021366303</v>
      </c>
      <c r="F79" s="61">
        <v>5.7099157721203442</v>
      </c>
      <c r="G79" s="61">
        <v>8.98</v>
      </c>
      <c r="H79" s="61">
        <v>2.8235119154855481</v>
      </c>
      <c r="I79" s="61">
        <v>6.7847861488729094E-2</v>
      </c>
      <c r="J79" s="61">
        <v>5.6618416729482098E-2</v>
      </c>
      <c r="L79" s="62" t="s">
        <v>259</v>
      </c>
    </row>
    <row r="80" spans="1:12" x14ac:dyDescent="0.25">
      <c r="A80" s="59" t="s">
        <v>260</v>
      </c>
      <c r="B80" s="60">
        <v>29.663126906770998</v>
      </c>
      <c r="C80" s="60">
        <v>24.766213383821412</v>
      </c>
      <c r="D80" s="61">
        <v>9.7280392760574139E-2</v>
      </c>
      <c r="E80" s="61">
        <v>3.6209280634724141</v>
      </c>
      <c r="F80" s="61">
        <v>5.7982880031215487</v>
      </c>
      <c r="G80" s="61">
        <v>8.98</v>
      </c>
      <c r="H80" s="61">
        <v>2.4556306054393113</v>
      </c>
      <c r="I80" s="61">
        <v>5.6874257398085791E-2</v>
      </c>
      <c r="J80" s="61">
        <v>4.9067212116119821E-2</v>
      </c>
      <c r="L80" s="62" t="s">
        <v>261</v>
      </c>
    </row>
    <row r="81" spans="1:10" x14ac:dyDescent="0.25">
      <c r="A81" s="59"/>
      <c r="B81" s="60"/>
      <c r="C81" s="60"/>
      <c r="D81" s="61"/>
      <c r="E81" s="61"/>
      <c r="F81" s="61"/>
      <c r="G81" s="61"/>
      <c r="H81" s="61"/>
      <c r="I81" s="61"/>
      <c r="J81" s="61"/>
    </row>
    <row r="82" spans="1:10" s="63" customFormat="1" x14ac:dyDescent="0.25">
      <c r="A82" s="63" t="s">
        <v>15</v>
      </c>
      <c r="B82" s="58"/>
      <c r="C82" s="58"/>
      <c r="D82" s="64">
        <f>AVERAGE(D3:D81)</f>
        <v>0.13880694914181568</v>
      </c>
      <c r="E82" s="64">
        <f t="shared" ref="E82:J82" si="0">AVERAGE(E3:E81)</f>
        <v>4.4306731516887927</v>
      </c>
      <c r="F82" s="65">
        <f t="shared" si="0"/>
        <v>5.9549826109567654</v>
      </c>
      <c r="G82" s="64">
        <f t="shared" si="0"/>
        <v>8.9800000000000093</v>
      </c>
      <c r="H82" s="64">
        <f t="shared" si="0"/>
        <v>2.760807064053127</v>
      </c>
      <c r="I82" s="66">
        <f t="shared" si="0"/>
        <v>7.69178226684432E-2</v>
      </c>
      <c r="J82" s="66">
        <f t="shared" si="0"/>
        <v>6.4819914458129582E-2</v>
      </c>
    </row>
    <row r="83" spans="1:10" s="69" customFormat="1" x14ac:dyDescent="0.25">
      <c r="A83" s="67" t="s">
        <v>262</v>
      </c>
      <c r="B83" s="68"/>
      <c r="C83" s="68"/>
      <c r="D83" s="64">
        <f>2*STDEV(D3:D82)</f>
        <v>6.0141260257590534E-2</v>
      </c>
      <c r="E83" s="64">
        <f t="shared" ref="E83:J83" si="1">2*STDEV(E3:E82)</f>
        <v>0.92855810389335725</v>
      </c>
      <c r="F83" s="65">
        <f t="shared" si="1"/>
        <v>1.2247659681194107</v>
      </c>
      <c r="G83" s="64"/>
      <c r="H83" s="64">
        <f t="shared" si="1"/>
        <v>0.78803464085134611</v>
      </c>
      <c r="I83" s="66">
        <f t="shared" si="1"/>
        <v>6.4356064173288388E-2</v>
      </c>
      <c r="J83" s="66">
        <f t="shared" si="1"/>
        <v>6.1428387200034754E-2</v>
      </c>
    </row>
    <row r="85" spans="1:10" x14ac:dyDescent="0.25">
      <c r="G85" s="7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zoomScale="150" zoomScaleNormal="150" workbookViewId="0">
      <pane ySplit="1" topLeftCell="A2" activePane="bottomLeft" state="frozenSplit"/>
      <selection pane="bottomLeft" activeCell="G15" sqref="G15"/>
    </sheetView>
  </sheetViews>
  <sheetFormatPr defaultRowHeight="15.75" x14ac:dyDescent="0.25"/>
  <cols>
    <col min="1" max="1" width="9.140625" style="62"/>
    <col min="2" max="10" width="9.140625" style="70"/>
    <col min="11" max="16384" width="9.140625" style="62"/>
  </cols>
  <sheetData>
    <row r="1" spans="1:12" s="58" customFormat="1" ht="18.75" x14ac:dyDescent="0.35">
      <c r="A1" s="58" t="s">
        <v>107</v>
      </c>
      <c r="B1" s="58" t="s">
        <v>108</v>
      </c>
      <c r="C1" s="58" t="s">
        <v>109</v>
      </c>
      <c r="D1" s="58" t="s">
        <v>3</v>
      </c>
      <c r="E1" s="58" t="s">
        <v>27</v>
      </c>
      <c r="F1" s="58" t="s">
        <v>110</v>
      </c>
      <c r="G1" s="58" t="s">
        <v>111</v>
      </c>
      <c r="H1" s="58" t="s">
        <v>112</v>
      </c>
      <c r="I1" s="58" t="s">
        <v>28</v>
      </c>
      <c r="J1" s="58" t="s">
        <v>17</v>
      </c>
      <c r="L1" s="58" t="s">
        <v>113</v>
      </c>
    </row>
    <row r="3" spans="1:12" x14ac:dyDescent="0.25">
      <c r="A3" s="59" t="s">
        <v>263</v>
      </c>
      <c r="B3" s="60">
        <v>33.58403115715506</v>
      </c>
      <c r="C3" s="60">
        <v>28.460841846936745</v>
      </c>
      <c r="D3" s="61">
        <v>0.14004156574528806</v>
      </c>
      <c r="E3" s="61">
        <v>3.8547095586111459</v>
      </c>
      <c r="F3" s="61">
        <v>5.060159453096345</v>
      </c>
      <c r="G3" s="61">
        <v>9.49</v>
      </c>
      <c r="H3" s="61">
        <v>2.7578125587389022</v>
      </c>
      <c r="I3" s="61">
        <v>4.6549272767158777E-2</v>
      </c>
      <c r="J3" s="61">
        <v>5.9223128666432479E-2</v>
      </c>
      <c r="L3" s="62" t="s">
        <v>264</v>
      </c>
    </row>
    <row r="4" spans="1:12" x14ac:dyDescent="0.25">
      <c r="A4" s="59" t="s">
        <v>265</v>
      </c>
      <c r="B4" s="60">
        <v>32.266519237000409</v>
      </c>
      <c r="C4" s="60">
        <v>27.870775309658566</v>
      </c>
      <c r="D4" s="61">
        <v>0.14000948364466193</v>
      </c>
      <c r="E4" s="61">
        <v>3.815098100595292</v>
      </c>
      <c r="F4" s="61">
        <v>4.9549607189094358</v>
      </c>
      <c r="G4" s="61">
        <v>9.49</v>
      </c>
      <c r="H4" s="61">
        <v>2.779654252909006</v>
      </c>
      <c r="I4" s="61">
        <v>5.1554542892630791E-2</v>
      </c>
      <c r="J4" s="61">
        <v>4.7161974738863147E-2</v>
      </c>
      <c r="L4" s="62" t="s">
        <v>266</v>
      </c>
    </row>
    <row r="5" spans="1:12" x14ac:dyDescent="0.25">
      <c r="A5" s="59" t="s">
        <v>267</v>
      </c>
      <c r="B5" s="60">
        <v>31.244043895403244</v>
      </c>
      <c r="C5" s="60">
        <v>26.524055152394258</v>
      </c>
      <c r="D5" s="61">
        <v>0.13615286195429027</v>
      </c>
      <c r="E5" s="61">
        <v>3.8655757989493154</v>
      </c>
      <c r="F5" s="61">
        <v>4.9311004308032587</v>
      </c>
      <c r="G5" s="61">
        <v>9.49</v>
      </c>
      <c r="H5" s="61">
        <v>2.4349386592254731</v>
      </c>
      <c r="I5" s="61">
        <v>4.7182351428929466E-2</v>
      </c>
      <c r="J5" s="61">
        <v>4.1987445842103711E-2</v>
      </c>
      <c r="L5" s="62" t="s">
        <v>268</v>
      </c>
    </row>
    <row r="6" spans="1:12" x14ac:dyDescent="0.25">
      <c r="A6" s="59" t="s">
        <v>269</v>
      </c>
      <c r="B6" s="60">
        <v>31.438322547694099</v>
      </c>
      <c r="C6" s="60">
        <v>27.001263163345907</v>
      </c>
      <c r="D6" s="61">
        <v>0.13415894366791625</v>
      </c>
      <c r="E6" s="61">
        <v>3.9820183662021664</v>
      </c>
      <c r="F6" s="61">
        <v>5.2168721299114758</v>
      </c>
      <c r="G6" s="61">
        <v>9.49</v>
      </c>
      <c r="H6" s="61">
        <v>2.4239649443704976</v>
      </c>
      <c r="I6" s="61">
        <v>5.1389778765595973E-2</v>
      </c>
      <c r="J6" s="61">
        <v>4.9143164272701406E-2</v>
      </c>
      <c r="L6" s="62" t="s">
        <v>270</v>
      </c>
    </row>
    <row r="7" spans="1:12" x14ac:dyDescent="0.25">
      <c r="A7" s="59" t="s">
        <v>271</v>
      </c>
      <c r="B7" s="60">
        <v>28.776441118453963</v>
      </c>
      <c r="C7" s="60">
        <v>24.741656844368848</v>
      </c>
      <c r="D7" s="61">
        <v>0.14108460852797325</v>
      </c>
      <c r="E7" s="61">
        <v>4.2281061956359842</v>
      </c>
      <c r="F7" s="61">
        <v>5.5009649206401825</v>
      </c>
      <c r="G7" s="61">
        <v>9.49</v>
      </c>
      <c r="H7" s="61">
        <v>1.9414755984130456</v>
      </c>
      <c r="I7" s="61">
        <v>4.2646292268976885E-2</v>
      </c>
      <c r="J7" s="61">
        <v>4.9174204947157935E-2</v>
      </c>
      <c r="L7" s="62" t="s">
        <v>272</v>
      </c>
    </row>
    <row r="8" spans="1:12" x14ac:dyDescent="0.25">
      <c r="A8" s="59" t="s">
        <v>273</v>
      </c>
      <c r="B8" s="60">
        <v>27.655372293876749</v>
      </c>
      <c r="C8" s="60">
        <v>23.912387617734112</v>
      </c>
      <c r="D8" s="61">
        <v>0.13644061945004518</v>
      </c>
      <c r="E8" s="61">
        <v>4.0131811754166282</v>
      </c>
      <c r="F8" s="61">
        <v>5.2709085857499698</v>
      </c>
      <c r="G8" s="61">
        <v>9.49</v>
      </c>
      <c r="H8" s="61">
        <v>2.5381969802797575</v>
      </c>
      <c r="I8" s="61">
        <v>4.2180717662055896E-2</v>
      </c>
      <c r="J8" s="61">
        <v>3.7619136642376087E-2</v>
      </c>
      <c r="L8" s="62" t="s">
        <v>274</v>
      </c>
    </row>
    <row r="9" spans="1:12" x14ac:dyDescent="0.25">
      <c r="A9" s="59" t="s">
        <v>275</v>
      </c>
      <c r="B9" s="60">
        <v>29.249633888821617</v>
      </c>
      <c r="C9" s="60">
        <v>25.166951124162797</v>
      </c>
      <c r="D9" s="61">
        <v>0.13737882769926404</v>
      </c>
      <c r="E9" s="61">
        <v>4.2134723601284856</v>
      </c>
      <c r="F9" s="61">
        <v>5.6093102404992736</v>
      </c>
      <c r="G9" s="61">
        <v>9.49</v>
      </c>
      <c r="H9" s="61">
        <v>2.1768468183834013</v>
      </c>
      <c r="I9" s="61">
        <v>6.0635444138469621E-2</v>
      </c>
      <c r="J9" s="61">
        <v>4.1739473179825119E-2</v>
      </c>
      <c r="L9" s="62" t="s">
        <v>276</v>
      </c>
    </row>
    <row r="10" spans="1:12" x14ac:dyDescent="0.25">
      <c r="A10" s="59" t="s">
        <v>277</v>
      </c>
      <c r="B10" s="60">
        <v>32.605824675590519</v>
      </c>
      <c r="C10" s="60">
        <v>27.623776255729481</v>
      </c>
      <c r="D10" s="61">
        <v>0.13508374708195914</v>
      </c>
      <c r="E10" s="61">
        <v>3.991531311720887</v>
      </c>
      <c r="F10" s="61">
        <v>5.4746247706509292</v>
      </c>
      <c r="G10" s="61">
        <v>9.49</v>
      </c>
      <c r="H10" s="61">
        <v>2.621841674136614</v>
      </c>
      <c r="I10" s="61">
        <v>4.64326148933768E-2</v>
      </c>
      <c r="J10" s="61">
        <v>4.131620161591977E-2</v>
      </c>
      <c r="L10" s="62" t="s">
        <v>278</v>
      </c>
    </row>
    <row r="11" spans="1:12" x14ac:dyDescent="0.25">
      <c r="A11" s="59" t="s">
        <v>279</v>
      </c>
      <c r="B11" s="60">
        <v>30.215732445153215</v>
      </c>
      <c r="C11" s="60">
        <v>25.343322177361205</v>
      </c>
      <c r="D11" s="61">
        <v>0.13252435889100667</v>
      </c>
      <c r="E11" s="61">
        <v>3.9207640527296133</v>
      </c>
      <c r="F11" s="61">
        <v>5.518279760081283</v>
      </c>
      <c r="G11" s="61">
        <v>9.49</v>
      </c>
      <c r="H11" s="61">
        <v>2.4394512188759614</v>
      </c>
      <c r="I11" s="61">
        <v>5.2003924895238814E-2</v>
      </c>
      <c r="J11" s="61">
        <v>4.7808459475583626E-2</v>
      </c>
      <c r="L11" s="62" t="s">
        <v>280</v>
      </c>
    </row>
    <row r="12" spans="1:12" x14ac:dyDescent="0.25">
      <c r="A12" s="59" t="s">
        <v>281</v>
      </c>
      <c r="B12" s="60">
        <v>32.162400045394129</v>
      </c>
      <c r="C12" s="60">
        <v>26.346324705931814</v>
      </c>
      <c r="D12" s="61">
        <v>0.13572180051367197</v>
      </c>
      <c r="E12" s="61">
        <v>3.9198703675777558</v>
      </c>
      <c r="F12" s="61">
        <v>5.186306943746926</v>
      </c>
      <c r="G12" s="61">
        <v>9.49</v>
      </c>
      <c r="H12" s="61">
        <v>2.7076982032471157</v>
      </c>
      <c r="I12" s="61">
        <v>4.2781820133665993E-2</v>
      </c>
      <c r="J12" s="61">
        <v>4.1997692102164239E-2</v>
      </c>
      <c r="L12" s="62" t="s">
        <v>282</v>
      </c>
    </row>
    <row r="13" spans="1:12" x14ac:dyDescent="0.25">
      <c r="A13" s="59" t="s">
        <v>283</v>
      </c>
      <c r="B13" s="60">
        <v>29.485958120565428</v>
      </c>
      <c r="C13" s="60">
        <v>25.30323811105325</v>
      </c>
      <c r="D13" s="61">
        <v>0.18660670270971325</v>
      </c>
      <c r="E13" s="61">
        <v>4.1706073008763438</v>
      </c>
      <c r="F13" s="61">
        <v>6.2243500472700042</v>
      </c>
      <c r="G13" s="61">
        <v>9.49</v>
      </c>
      <c r="H13" s="61">
        <v>2.4556565052558104</v>
      </c>
      <c r="I13" s="61">
        <v>7.3583938488365822E-2</v>
      </c>
      <c r="J13" s="61">
        <v>0.12885917529804924</v>
      </c>
      <c r="L13" s="62" t="s">
        <v>284</v>
      </c>
    </row>
    <row r="14" spans="1:12" x14ac:dyDescent="0.25">
      <c r="A14" s="59" t="s">
        <v>285</v>
      </c>
      <c r="B14" s="60">
        <v>30.58679354091857</v>
      </c>
      <c r="C14" s="60">
        <v>26.510125688275892</v>
      </c>
      <c r="D14" s="61">
        <v>0.16340586031807558</v>
      </c>
      <c r="E14" s="61">
        <v>3.7669639372280637</v>
      </c>
      <c r="F14" s="61">
        <v>5.997716653165881</v>
      </c>
      <c r="G14" s="61">
        <v>9.49</v>
      </c>
      <c r="H14" s="61">
        <v>3.2500985650290954</v>
      </c>
      <c r="I14" s="61">
        <v>6.7905733575448379E-2</v>
      </c>
      <c r="J14" s="61">
        <v>0.10076633954400904</v>
      </c>
      <c r="L14" s="62" t="s">
        <v>286</v>
      </c>
    </row>
    <row r="15" spans="1:12" x14ac:dyDescent="0.25">
      <c r="B15" s="60"/>
      <c r="G15" s="61"/>
    </row>
    <row r="16" spans="1:12" x14ac:dyDescent="0.25">
      <c r="A16" s="59" t="s">
        <v>287</v>
      </c>
      <c r="B16" s="60">
        <v>31.243612344057198</v>
      </c>
      <c r="C16" s="60">
        <v>26.910053782159448</v>
      </c>
      <c r="D16" s="61">
        <v>0.13405365289798735</v>
      </c>
      <c r="E16" s="61">
        <v>3.6538194346968971</v>
      </c>
      <c r="F16" s="61">
        <v>5.4624832432942787</v>
      </c>
      <c r="G16" s="61">
        <v>9.49</v>
      </c>
      <c r="H16" s="61">
        <v>2.749780149274005</v>
      </c>
      <c r="I16" s="61">
        <v>6.0619044441687357E-2</v>
      </c>
      <c r="J16" s="61">
        <v>4.5471763649116731E-2</v>
      </c>
      <c r="L16" s="62" t="s">
        <v>288</v>
      </c>
    </row>
    <row r="17" spans="1:12" x14ac:dyDescent="0.25">
      <c r="A17" s="59" t="s">
        <v>289</v>
      </c>
      <c r="B17" s="60">
        <v>28.087765006976639</v>
      </c>
      <c r="C17" s="60">
        <v>24.245064232795897</v>
      </c>
      <c r="D17" s="61">
        <v>0.11347826490257022</v>
      </c>
      <c r="E17" s="61">
        <v>3.5127169616277913</v>
      </c>
      <c r="F17" s="61">
        <v>5.6688945340979862</v>
      </c>
      <c r="G17" s="61">
        <v>9.49</v>
      </c>
      <c r="H17" s="61">
        <v>1.9983393530670392</v>
      </c>
      <c r="I17" s="61">
        <v>5.7727678466692925E-2</v>
      </c>
      <c r="J17" s="61">
        <v>4.5247708546118141E-2</v>
      </c>
      <c r="L17" s="62" t="s">
        <v>290</v>
      </c>
    </row>
    <row r="18" spans="1:12" x14ac:dyDescent="0.25">
      <c r="A18" s="59" t="s">
        <v>291</v>
      </c>
      <c r="B18" s="60">
        <v>29.255423586890235</v>
      </c>
      <c r="C18" s="60">
        <v>25.17961691147487</v>
      </c>
      <c r="D18" s="61">
        <v>0.12357467624226876</v>
      </c>
      <c r="E18" s="61">
        <v>3.8854697633069217</v>
      </c>
      <c r="F18" s="61">
        <v>6.1252020432183398</v>
      </c>
      <c r="G18" s="61">
        <v>9.49</v>
      </c>
      <c r="H18" s="61">
        <v>1.9752076673276362</v>
      </c>
      <c r="I18" s="61">
        <v>6.4341952025157842E-2</v>
      </c>
      <c r="J18" s="61">
        <v>4.6488189939095405E-2</v>
      </c>
      <c r="L18" s="62" t="s">
        <v>292</v>
      </c>
    </row>
    <row r="19" spans="1:12" x14ac:dyDescent="0.25">
      <c r="A19" s="59" t="s">
        <v>293</v>
      </c>
      <c r="B19" s="60">
        <v>30.117016595133773</v>
      </c>
      <c r="C19" s="60">
        <v>26.077803054369607</v>
      </c>
      <c r="D19" s="61">
        <v>0.11701354706300084</v>
      </c>
      <c r="E19" s="61">
        <v>3.5235649909779392</v>
      </c>
      <c r="F19" s="61">
        <v>5.5024735874530029</v>
      </c>
      <c r="G19" s="61">
        <v>9.49</v>
      </c>
      <c r="H19" s="61">
        <v>2.4619402089220763</v>
      </c>
      <c r="I19" s="61">
        <v>6.6475739726546135E-2</v>
      </c>
      <c r="J19" s="61">
        <v>3.6841593049124099E-2</v>
      </c>
      <c r="L19" s="62" t="s">
        <v>294</v>
      </c>
    </row>
    <row r="20" spans="1:12" x14ac:dyDescent="0.25">
      <c r="A20" s="59" t="s">
        <v>295</v>
      </c>
      <c r="B20" s="60">
        <v>31.166009709529355</v>
      </c>
      <c r="C20" s="60">
        <v>26.460913383327881</v>
      </c>
      <c r="D20" s="61">
        <v>0.14167601962718962</v>
      </c>
      <c r="E20" s="61">
        <v>3.3225196851480536</v>
      </c>
      <c r="F20" s="61">
        <v>5.7087876909877542</v>
      </c>
      <c r="G20" s="61">
        <v>9.49</v>
      </c>
      <c r="H20" s="61">
        <v>2.5586855209442261</v>
      </c>
      <c r="I20" s="61">
        <v>7.9157308814889915E-2</v>
      </c>
      <c r="J20" s="61">
        <v>4.0150461239172888E-2</v>
      </c>
      <c r="L20" s="62" t="s">
        <v>296</v>
      </c>
    </row>
    <row r="21" spans="1:12" x14ac:dyDescent="0.25">
      <c r="A21" s="59" t="s">
        <v>297</v>
      </c>
      <c r="B21" s="60">
        <v>25.755070839448422</v>
      </c>
      <c r="C21" s="60">
        <v>22.07770427100786</v>
      </c>
      <c r="D21" s="61">
        <v>9.4139908870482111E-2</v>
      </c>
      <c r="E21" s="61">
        <v>3.3877963499987738</v>
      </c>
      <c r="F21" s="61">
        <v>5.4660057834189857</v>
      </c>
      <c r="G21" s="61">
        <v>9.49</v>
      </c>
      <c r="H21" s="61">
        <v>1.8324700739414532</v>
      </c>
      <c r="I21" s="61">
        <v>5.4227183663050398E-2</v>
      </c>
      <c r="J21" s="61">
        <v>2.9903506732976998E-2</v>
      </c>
      <c r="L21" s="62" t="s">
        <v>298</v>
      </c>
    </row>
    <row r="22" spans="1:12" x14ac:dyDescent="0.25">
      <c r="A22" s="59" t="s">
        <v>299</v>
      </c>
      <c r="B22" s="60">
        <v>28.236317647755705</v>
      </c>
      <c r="C22" s="60">
        <v>23.580235262457496</v>
      </c>
      <c r="D22" s="61">
        <v>0.11142988594776734</v>
      </c>
      <c r="E22" s="61">
        <v>3.2638566137138056</v>
      </c>
      <c r="F22" s="61">
        <v>5.0243291932118943</v>
      </c>
      <c r="G22" s="61">
        <v>9.49</v>
      </c>
      <c r="H22" s="61">
        <v>2.1535016254141714</v>
      </c>
      <c r="I22" s="61">
        <v>5.7173769197103159E-2</v>
      </c>
      <c r="J22" s="61">
        <v>3.259461243519645E-2</v>
      </c>
      <c r="L22" s="62" t="s">
        <v>300</v>
      </c>
    </row>
    <row r="23" spans="1:12" x14ac:dyDescent="0.25">
      <c r="A23" s="59" t="s">
        <v>301</v>
      </c>
      <c r="B23" s="60">
        <v>27.705913186066002</v>
      </c>
      <c r="C23" s="60">
        <v>23.599415544123644</v>
      </c>
      <c r="D23" s="61">
        <v>0.11367190602205945</v>
      </c>
      <c r="E23" s="61">
        <v>3.8758866053131524</v>
      </c>
      <c r="F23" s="61">
        <v>6.4198105805955885</v>
      </c>
      <c r="G23" s="61">
        <v>9.49</v>
      </c>
      <c r="H23" s="61">
        <v>1.8541780460521169</v>
      </c>
      <c r="I23" s="61">
        <v>7.6582223603085142E-2</v>
      </c>
      <c r="J23" s="61">
        <v>3.9339744781306696E-2</v>
      </c>
      <c r="L23" s="62" t="s">
        <v>302</v>
      </c>
    </row>
    <row r="24" spans="1:12" x14ac:dyDescent="0.25">
      <c r="A24" s="59" t="s">
        <v>303</v>
      </c>
      <c r="B24" s="60">
        <v>31.956819734196092</v>
      </c>
      <c r="C24" s="60">
        <v>26.801710852580769</v>
      </c>
      <c r="D24" s="61">
        <v>0.12508688405512366</v>
      </c>
      <c r="E24" s="61">
        <v>3.397186057573772</v>
      </c>
      <c r="F24" s="61">
        <v>5.451408296255229</v>
      </c>
      <c r="G24" s="61">
        <v>9.49</v>
      </c>
      <c r="H24" s="61">
        <v>2.8242073388040625</v>
      </c>
      <c r="I24" s="61">
        <v>6.7509747101941159E-2</v>
      </c>
      <c r="J24" s="61">
        <v>4.8943798916106146E-2</v>
      </c>
      <c r="L24" s="62" t="s">
        <v>304</v>
      </c>
    </row>
    <row r="25" spans="1:12" x14ac:dyDescent="0.25">
      <c r="A25" s="59" t="s">
        <v>305</v>
      </c>
      <c r="B25" s="60">
        <v>29.639842746349039</v>
      </c>
      <c r="C25" s="60">
        <v>25.022500946614198</v>
      </c>
      <c r="D25" s="61">
        <v>0.12546620494844379</v>
      </c>
      <c r="E25" s="61">
        <v>3.4654539748720707</v>
      </c>
      <c r="F25" s="61">
        <v>5.3549563978826491</v>
      </c>
      <c r="G25" s="61">
        <v>9.49</v>
      </c>
      <c r="H25" s="61">
        <v>2.4149618779695059</v>
      </c>
      <c r="I25" s="61">
        <v>5.9757741747157561E-2</v>
      </c>
      <c r="J25" s="61">
        <v>4.7220602729644331E-2</v>
      </c>
      <c r="L25" s="62" t="s">
        <v>306</v>
      </c>
    </row>
    <row r="26" spans="1:12" x14ac:dyDescent="0.25">
      <c r="A26" s="59" t="s">
        <v>307</v>
      </c>
      <c r="B26" s="60">
        <v>36.773285626067562</v>
      </c>
      <c r="C26" s="60">
        <v>30.759023916637474</v>
      </c>
      <c r="D26" s="61">
        <v>0.13849049349614587</v>
      </c>
      <c r="E26" s="61">
        <v>3.4435762029336052</v>
      </c>
      <c r="F26" s="61">
        <v>5.3331142380919703</v>
      </c>
      <c r="G26" s="61">
        <v>9.49</v>
      </c>
      <c r="H26" s="61">
        <v>2.8465965261986144</v>
      </c>
      <c r="I26" s="61">
        <v>5.6737851148771272E-2</v>
      </c>
      <c r="J26" s="61">
        <v>5.5285514963974026E-2</v>
      </c>
      <c r="L26" s="62" t="s">
        <v>308</v>
      </c>
    </row>
    <row r="27" spans="1:12" x14ac:dyDescent="0.25">
      <c r="B27" s="60"/>
      <c r="G27" s="61"/>
    </row>
    <row r="28" spans="1:12" x14ac:dyDescent="0.25">
      <c r="A28" s="59" t="s">
        <v>309</v>
      </c>
      <c r="B28" s="60">
        <v>34.694724704076144</v>
      </c>
      <c r="C28" s="61">
        <v>28.970643301873622</v>
      </c>
      <c r="D28" s="61">
        <v>0.12123195589933455</v>
      </c>
      <c r="E28" s="61">
        <v>6.4578891858525473</v>
      </c>
      <c r="F28" s="61">
        <v>5.8508036258223957</v>
      </c>
      <c r="G28" s="61">
        <v>9.49</v>
      </c>
      <c r="H28" s="61">
        <v>2.7588303716782603</v>
      </c>
      <c r="I28" s="61">
        <v>9.9675876853377088E-2</v>
      </c>
      <c r="J28" s="61">
        <v>5.3758504502521814E-2</v>
      </c>
      <c r="L28" s="62" t="s">
        <v>310</v>
      </c>
    </row>
    <row r="29" spans="1:12" x14ac:dyDescent="0.25">
      <c r="A29" s="59" t="s">
        <v>311</v>
      </c>
      <c r="B29" s="60">
        <v>32.445866113096351</v>
      </c>
      <c r="C29" s="61">
        <v>27.563073665912441</v>
      </c>
      <c r="D29" s="61">
        <v>0.11733832890512041</v>
      </c>
      <c r="E29" s="61">
        <v>6.2276185209166597</v>
      </c>
      <c r="F29" s="61">
        <v>6.0453683716632929</v>
      </c>
      <c r="G29" s="61">
        <v>9.49</v>
      </c>
      <c r="H29" s="61">
        <v>2.3014065144941411</v>
      </c>
      <c r="I29" s="61">
        <v>9.5456010960335555E-2</v>
      </c>
      <c r="J29" s="61">
        <v>5.5137791507949466E-2</v>
      </c>
      <c r="L29" s="62" t="s">
        <v>312</v>
      </c>
    </row>
    <row r="30" spans="1:12" x14ac:dyDescent="0.25">
      <c r="A30" s="59" t="s">
        <v>313</v>
      </c>
      <c r="B30" s="60">
        <v>30.077002082084206</v>
      </c>
      <c r="C30" s="61">
        <v>26.206677523163847</v>
      </c>
      <c r="D30" s="61">
        <v>0.10606769734509434</v>
      </c>
      <c r="E30" s="61">
        <v>5.8581555237908542</v>
      </c>
      <c r="F30" s="61">
        <v>5.8244823714393892</v>
      </c>
      <c r="G30" s="61">
        <v>9.49</v>
      </c>
      <c r="H30" s="61">
        <v>2.2999984699278451</v>
      </c>
      <c r="I30" s="61">
        <v>8.7785893095241568E-2</v>
      </c>
      <c r="J30" s="61">
        <v>5.0162365282035375E-2</v>
      </c>
      <c r="L30" s="62" t="s">
        <v>314</v>
      </c>
    </row>
    <row r="31" spans="1:12" x14ac:dyDescent="0.25">
      <c r="A31" s="59" t="s">
        <v>315</v>
      </c>
      <c r="B31" s="60">
        <v>31.606244758821806</v>
      </c>
      <c r="C31" s="61">
        <v>27.198858882315353</v>
      </c>
      <c r="D31" s="61">
        <v>0.12503668336532731</v>
      </c>
      <c r="E31" s="61">
        <v>5.584205744495697</v>
      </c>
      <c r="F31" s="61">
        <v>5.589937571787428</v>
      </c>
      <c r="G31" s="61">
        <v>9.49</v>
      </c>
      <c r="H31" s="61">
        <v>2.6332587418405322</v>
      </c>
      <c r="I31" s="61">
        <v>7.7659049365773836E-2</v>
      </c>
      <c r="J31" s="61">
        <v>5.4714602336452027E-2</v>
      </c>
      <c r="L31" s="62" t="s">
        <v>316</v>
      </c>
    </row>
    <row r="32" spans="1:12" x14ac:dyDescent="0.25">
      <c r="A32" s="59" t="s">
        <v>317</v>
      </c>
      <c r="B32" s="60">
        <v>27.24050343141878</v>
      </c>
      <c r="C32" s="61">
        <v>23.385191886032423</v>
      </c>
      <c r="D32" s="61">
        <v>0.12152457965646854</v>
      </c>
      <c r="E32" s="61">
        <v>4.9302268206438589</v>
      </c>
      <c r="F32" s="61">
        <v>5.5014346481663514</v>
      </c>
      <c r="G32" s="61">
        <v>9.49</v>
      </c>
      <c r="H32" s="61">
        <v>2.0465466306997087</v>
      </c>
      <c r="I32" s="61">
        <v>7.4417294372240206E-2</v>
      </c>
      <c r="J32" s="61">
        <v>4.2668962206062817E-2</v>
      </c>
      <c r="L32" s="62" t="s">
        <v>318</v>
      </c>
    </row>
    <row r="33" spans="1:12" x14ac:dyDescent="0.25">
      <c r="A33" s="59" t="s">
        <v>319</v>
      </c>
      <c r="B33" s="60">
        <v>28.408656340671627</v>
      </c>
      <c r="C33" s="61">
        <v>24.035785236086774</v>
      </c>
      <c r="D33" s="61">
        <v>0.11234874566854042</v>
      </c>
      <c r="E33" s="61">
        <v>5.0527393894705339</v>
      </c>
      <c r="F33" s="61">
        <v>5.7753415645694606</v>
      </c>
      <c r="G33" s="61">
        <v>9.49</v>
      </c>
      <c r="H33" s="61">
        <v>2.1780222896705816</v>
      </c>
      <c r="I33" s="61">
        <v>7.3610117493119839E-2</v>
      </c>
      <c r="J33" s="61">
        <v>4.358517268302451E-2</v>
      </c>
      <c r="L33" s="62" t="s">
        <v>320</v>
      </c>
    </row>
    <row r="34" spans="1:12" x14ac:dyDescent="0.25">
      <c r="A34" s="59" t="s">
        <v>321</v>
      </c>
      <c r="B34" s="60">
        <v>33.780188804183275</v>
      </c>
      <c r="C34" s="61">
        <v>30.182698640734799</v>
      </c>
      <c r="D34" s="61">
        <v>0.12489909107957835</v>
      </c>
      <c r="E34" s="61">
        <v>5.8839139247057544</v>
      </c>
      <c r="F34" s="61">
        <v>6.6974175356492882</v>
      </c>
      <c r="G34" s="61">
        <v>9.49</v>
      </c>
      <c r="H34" s="61">
        <v>2.8294625747737103</v>
      </c>
      <c r="I34" s="61">
        <v>0.13429896124140314</v>
      </c>
      <c r="J34" s="61">
        <v>0.11615608326852297</v>
      </c>
      <c r="L34" s="62" t="s">
        <v>322</v>
      </c>
    </row>
    <row r="35" spans="1:12" x14ac:dyDescent="0.25">
      <c r="A35" s="59" t="s">
        <v>323</v>
      </c>
      <c r="B35" s="60">
        <v>32.567008136729882</v>
      </c>
      <c r="C35" s="61">
        <v>26.584415315294443</v>
      </c>
      <c r="D35" s="61">
        <v>0.12305169536744569</v>
      </c>
      <c r="E35" s="61">
        <v>4.8700935156675218</v>
      </c>
      <c r="F35" s="61">
        <v>5.0824570998261134</v>
      </c>
      <c r="G35" s="61">
        <v>9.49</v>
      </c>
      <c r="H35" s="61">
        <v>3.2774183598721311</v>
      </c>
      <c r="I35" s="61">
        <v>7.3399901537071544E-2</v>
      </c>
      <c r="J35" s="61">
        <v>4.7732579428483989E-2</v>
      </c>
      <c r="L35" s="62" t="s">
        <v>324</v>
      </c>
    </row>
    <row r="36" spans="1:12" x14ac:dyDescent="0.25">
      <c r="A36" s="59" t="s">
        <v>325</v>
      </c>
      <c r="B36" s="60">
        <v>29.525358951868196</v>
      </c>
      <c r="C36" s="61">
        <v>26.077812638349226</v>
      </c>
      <c r="D36" s="61">
        <v>0.1401889313708384</v>
      </c>
      <c r="E36" s="61">
        <v>5.7684419540297709</v>
      </c>
      <c r="F36" s="61">
        <v>7.1976737428116495</v>
      </c>
      <c r="G36" s="61">
        <v>9.49</v>
      </c>
      <c r="H36" s="61">
        <v>1.8860782271173551</v>
      </c>
      <c r="I36" s="61">
        <v>0.12717985268698018</v>
      </c>
      <c r="J36" s="61">
        <v>7.0595704391296227E-2</v>
      </c>
      <c r="L36" s="62" t="s">
        <v>326</v>
      </c>
    </row>
    <row r="37" spans="1:12" x14ac:dyDescent="0.25">
      <c r="A37" s="59" t="s">
        <v>327</v>
      </c>
      <c r="B37" s="60">
        <v>28.501645770529741</v>
      </c>
      <c r="C37" s="61">
        <v>23.843206655636351</v>
      </c>
      <c r="D37" s="61">
        <v>0.10848479008394336</v>
      </c>
      <c r="E37" s="61">
        <v>4.3320077893106586</v>
      </c>
      <c r="F37" s="61">
        <v>5.4398152501820762</v>
      </c>
      <c r="G37" s="61">
        <v>9.49</v>
      </c>
      <c r="H37" s="61">
        <v>2.3810119626181696</v>
      </c>
      <c r="I37" s="61">
        <v>6.4872175736149756E-2</v>
      </c>
      <c r="J37" s="61">
        <v>4.6490949695059264E-2</v>
      </c>
      <c r="L37" s="62" t="s">
        <v>328</v>
      </c>
    </row>
    <row r="38" spans="1:12" x14ac:dyDescent="0.25">
      <c r="A38" s="59" t="s">
        <v>329</v>
      </c>
      <c r="B38" s="60">
        <v>32.239559449987965</v>
      </c>
      <c r="C38" s="61">
        <v>26.281488826864845</v>
      </c>
      <c r="D38" s="61">
        <v>0.12073078208432698</v>
      </c>
      <c r="E38" s="61">
        <v>4.2530701052587903</v>
      </c>
      <c r="F38" s="61">
        <v>5.0745064048404389</v>
      </c>
      <c r="G38" s="61">
        <v>9.49</v>
      </c>
      <c r="H38" s="61">
        <v>2.8002593361941543</v>
      </c>
      <c r="I38" s="61">
        <v>7.0393643474690459E-2</v>
      </c>
      <c r="J38" s="61">
        <v>4.76857430527362E-2</v>
      </c>
      <c r="L38" s="62" t="s">
        <v>330</v>
      </c>
    </row>
    <row r="39" spans="1:12" x14ac:dyDescent="0.25">
      <c r="A39" s="59" t="s">
        <v>331</v>
      </c>
      <c r="B39" s="60">
        <v>28.745744015653329</v>
      </c>
      <c r="C39" s="61">
        <v>24.096191091105783</v>
      </c>
      <c r="D39" s="61">
        <v>0.11587092280813829</v>
      </c>
      <c r="E39" s="61">
        <v>4.8372918299572998</v>
      </c>
      <c r="F39" s="61">
        <v>5.6334841758353926</v>
      </c>
      <c r="G39" s="61">
        <v>9.49</v>
      </c>
      <c r="H39" s="61">
        <v>2.1161719729451107</v>
      </c>
      <c r="I39" s="61">
        <v>6.8578925448108383E-2</v>
      </c>
      <c r="J39" s="61">
        <v>4.6576001749513166E-2</v>
      </c>
      <c r="L39" s="62" t="s">
        <v>332</v>
      </c>
    </row>
    <row r="40" spans="1:12" x14ac:dyDescent="0.25">
      <c r="A40" s="59" t="s">
        <v>333</v>
      </c>
      <c r="B40" s="60">
        <v>26.821052884288992</v>
      </c>
      <c r="C40" s="61">
        <v>22.630279487534974</v>
      </c>
      <c r="D40" s="61">
        <v>0.11030293215666451</v>
      </c>
      <c r="E40" s="61">
        <v>4.6082169934840405</v>
      </c>
      <c r="F40" s="61">
        <v>6.0571148572384157</v>
      </c>
      <c r="G40" s="61">
        <v>9.49</v>
      </c>
      <c r="H40" s="61">
        <v>1.8707232694523779</v>
      </c>
      <c r="I40" s="61">
        <v>6.7889819948532673E-2</v>
      </c>
      <c r="J40" s="61">
        <v>4.4712606063998288E-2</v>
      </c>
      <c r="L40" s="62" t="s">
        <v>334</v>
      </c>
    </row>
    <row r="41" spans="1:12" x14ac:dyDescent="0.25">
      <c r="A41" s="59" t="s">
        <v>335</v>
      </c>
      <c r="B41" s="60">
        <v>28.15085883555901</v>
      </c>
      <c r="C41" s="61">
        <v>24.209495504678081</v>
      </c>
      <c r="D41" s="61">
        <v>9.9899997190037573E-2</v>
      </c>
      <c r="E41" s="61">
        <v>4.5623039868860511</v>
      </c>
      <c r="F41" s="61">
        <v>5.6327441898454502</v>
      </c>
      <c r="G41" s="61">
        <v>9.49</v>
      </c>
      <c r="H41" s="61">
        <v>1.9857135934764722</v>
      </c>
      <c r="I41" s="61">
        <v>8.6534213676356858E-2</v>
      </c>
      <c r="J41" s="61">
        <v>4.7048744508672503E-2</v>
      </c>
      <c r="L41" s="62" t="s">
        <v>336</v>
      </c>
    </row>
    <row r="42" spans="1:12" x14ac:dyDescent="0.25">
      <c r="A42" s="59" t="s">
        <v>337</v>
      </c>
      <c r="B42" s="60">
        <v>34.328503166729185</v>
      </c>
      <c r="C42" s="61">
        <v>27.581019887497312</v>
      </c>
      <c r="D42" s="61">
        <v>0.12408196092152894</v>
      </c>
      <c r="E42" s="61">
        <v>4.5858296750058791</v>
      </c>
      <c r="F42" s="61">
        <v>5.4312222201223967</v>
      </c>
      <c r="G42" s="61">
        <v>9.49</v>
      </c>
      <c r="H42" s="61">
        <v>2.6842561218644834</v>
      </c>
      <c r="I42" s="61">
        <v>7.4958558510126672E-2</v>
      </c>
      <c r="J42" s="61">
        <v>4.9094707737043997E-2</v>
      </c>
      <c r="L42" s="62" t="s">
        <v>338</v>
      </c>
    </row>
    <row r="43" spans="1:12" x14ac:dyDescent="0.25">
      <c r="A43" s="59" t="s">
        <v>339</v>
      </c>
      <c r="B43" s="60">
        <v>33.015312940165479</v>
      </c>
      <c r="C43" s="61">
        <v>27.629813403151047</v>
      </c>
      <c r="D43" s="61">
        <v>0.11512849073819241</v>
      </c>
      <c r="E43" s="61">
        <v>4.5368164562961963</v>
      </c>
      <c r="F43" s="61">
        <v>6.0282115952680639</v>
      </c>
      <c r="G43" s="61">
        <v>9.49</v>
      </c>
      <c r="H43" s="61">
        <v>2.6172464806238431</v>
      </c>
      <c r="I43" s="61">
        <v>7.5861070623204838E-2</v>
      </c>
      <c r="J43" s="61">
        <v>5.5142981986503699E-2</v>
      </c>
      <c r="L43" s="62" t="s">
        <v>340</v>
      </c>
    </row>
    <row r="44" spans="1:12" x14ac:dyDescent="0.25">
      <c r="B44" s="60"/>
    </row>
    <row r="45" spans="1:12" s="63" customFormat="1" x14ac:dyDescent="0.25">
      <c r="A45" s="63" t="s">
        <v>15</v>
      </c>
      <c r="B45" s="58"/>
      <c r="C45" s="58"/>
      <c r="D45" s="64">
        <f>AVERAGE(D3:D43)</f>
        <v>0.12674047202352529</v>
      </c>
      <c r="E45" s="64">
        <f t="shared" ref="E45:J45" si="0">AVERAGE(E3:E43)</f>
        <v>4.328783758502734</v>
      </c>
      <c r="F45" s="65">
        <f t="shared" si="0"/>
        <v>5.6237188581564164</v>
      </c>
      <c r="G45" s="64">
        <f t="shared" si="0"/>
        <v>9.4900000000000055</v>
      </c>
      <c r="H45" s="64">
        <f t="shared" si="0"/>
        <v>2.4324079303597044</v>
      </c>
      <c r="I45" s="66">
        <f t="shared" si="0"/>
        <v>6.8659693253043816E-2</v>
      </c>
      <c r="J45" s="66">
        <f t="shared" si="0"/>
        <v>5.1937112659151109E-2</v>
      </c>
    </row>
    <row r="46" spans="1:12" s="69" customFormat="1" x14ac:dyDescent="0.25">
      <c r="A46" s="67" t="s">
        <v>262</v>
      </c>
      <c r="B46" s="68"/>
      <c r="C46" s="68"/>
      <c r="D46" s="64">
        <f>2*STDEV(D3:D44)</f>
        <v>3.370211934832313E-2</v>
      </c>
      <c r="E46" s="64">
        <f t="shared" ref="E46:J46" si="1">2*STDEV(E3:E44)</f>
        <v>1.7034002731988453</v>
      </c>
      <c r="F46" s="65">
        <f t="shared" si="1"/>
        <v>0.9589953740977547</v>
      </c>
      <c r="G46" s="64"/>
      <c r="H46" s="64">
        <f t="shared" si="1"/>
        <v>0.7506697026464656</v>
      </c>
      <c r="I46" s="66">
        <f t="shared" si="1"/>
        <v>4.0732354499757449E-2</v>
      </c>
      <c r="J46" s="66">
        <f t="shared" si="1"/>
        <v>4.0280491306658339E-2</v>
      </c>
    </row>
    <row r="48" spans="1:12" x14ac:dyDescent="0.25">
      <c r="G48" s="7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zoomScale="150" zoomScaleNormal="150" workbookViewId="0">
      <pane xSplit="1" ySplit="1" topLeftCell="B32" activePane="bottomRight" state="frozenSplit"/>
      <selection pane="topRight" activeCell="B1" sqref="B1"/>
      <selection pane="bottomLeft"/>
      <selection pane="bottomRight" activeCell="G3" sqref="G3:G51"/>
    </sheetView>
  </sheetViews>
  <sheetFormatPr defaultRowHeight="15.75" x14ac:dyDescent="0.25"/>
  <cols>
    <col min="1" max="1" width="9.140625" style="62"/>
    <col min="2" max="10" width="9.140625" style="70"/>
    <col min="11" max="16384" width="9.140625" style="62"/>
  </cols>
  <sheetData>
    <row r="1" spans="1:12" s="58" customFormat="1" ht="18.75" x14ac:dyDescent="0.35">
      <c r="A1" s="58" t="s">
        <v>107</v>
      </c>
      <c r="B1" s="58" t="s">
        <v>108</v>
      </c>
      <c r="C1" s="58" t="s">
        <v>109</v>
      </c>
      <c r="D1" s="58" t="s">
        <v>3</v>
      </c>
      <c r="E1" s="58" t="s">
        <v>27</v>
      </c>
      <c r="F1" s="58" t="s">
        <v>110</v>
      </c>
      <c r="G1" s="58" t="s">
        <v>111</v>
      </c>
      <c r="H1" s="58" t="s">
        <v>112</v>
      </c>
      <c r="I1" s="58" t="s">
        <v>28</v>
      </c>
      <c r="J1" s="58" t="s">
        <v>17</v>
      </c>
      <c r="L1" s="58" t="s">
        <v>113</v>
      </c>
    </row>
    <row r="3" spans="1:12" x14ac:dyDescent="0.25">
      <c r="A3" s="59" t="s">
        <v>354</v>
      </c>
      <c r="B3" s="60">
        <v>36.828493854761717</v>
      </c>
      <c r="C3" s="60">
        <v>30.765466964794427</v>
      </c>
      <c r="D3" s="61">
        <v>0.15457054028729039</v>
      </c>
      <c r="E3" s="61"/>
      <c r="F3" s="61">
        <v>6.1884104375227231</v>
      </c>
      <c r="G3" s="61">
        <v>8.34</v>
      </c>
      <c r="H3" s="61">
        <v>3.0784314528717065</v>
      </c>
      <c r="I3" s="61">
        <v>8.51833503768923E-2</v>
      </c>
      <c r="J3" s="61">
        <v>6.3624146402047901E-2</v>
      </c>
      <c r="L3" s="62" t="s">
        <v>355</v>
      </c>
    </row>
    <row r="4" spans="1:12" x14ac:dyDescent="0.25">
      <c r="A4" s="59" t="s">
        <v>356</v>
      </c>
      <c r="B4" s="60">
        <v>45.119278206491728</v>
      </c>
      <c r="C4" s="60">
        <v>37.820100236297058</v>
      </c>
      <c r="D4" s="61">
        <v>0.20093569900745931</v>
      </c>
      <c r="E4" s="61"/>
      <c r="F4" s="61">
        <v>6.7012427451373151</v>
      </c>
      <c r="G4" s="61">
        <v>8.34</v>
      </c>
      <c r="H4" s="61">
        <v>3.4236493471905161</v>
      </c>
      <c r="I4" s="61">
        <v>0.12102077326966619</v>
      </c>
      <c r="J4" s="61">
        <v>9.8058319227492141E-2</v>
      </c>
      <c r="L4" s="62" t="s">
        <v>357</v>
      </c>
    </row>
    <row r="5" spans="1:12" x14ac:dyDescent="0.25">
      <c r="A5" s="59" t="s">
        <v>358</v>
      </c>
      <c r="B5" s="60">
        <v>48.298008143876906</v>
      </c>
      <c r="C5" s="60">
        <v>42.003239416517893</v>
      </c>
      <c r="D5" s="61">
        <v>0.19114227650304738</v>
      </c>
      <c r="E5" s="61"/>
      <c r="F5" s="61">
        <v>6.9046648810003992</v>
      </c>
      <c r="G5" s="61">
        <v>8.34</v>
      </c>
      <c r="H5" s="61">
        <v>3.4125145248946969</v>
      </c>
      <c r="I5" s="61">
        <v>0.13303824266817482</v>
      </c>
      <c r="J5" s="61">
        <v>7.7231481324223708E-2</v>
      </c>
      <c r="L5" s="62" t="s">
        <v>359</v>
      </c>
    </row>
    <row r="6" spans="1:12" x14ac:dyDescent="0.25">
      <c r="A6" s="59" t="s">
        <v>360</v>
      </c>
      <c r="B6" s="60">
        <v>41.217448874962386</v>
      </c>
      <c r="C6" s="60">
        <v>34.918254439732607</v>
      </c>
      <c r="D6" s="61">
        <v>0.14554658782124283</v>
      </c>
      <c r="E6" s="61"/>
      <c r="F6" s="61">
        <v>5.8329879266791425</v>
      </c>
      <c r="G6" s="61">
        <v>8.34</v>
      </c>
      <c r="H6" s="61">
        <v>3.1913259056350105</v>
      </c>
      <c r="I6" s="61">
        <v>0.14564111922411835</v>
      </c>
      <c r="J6" s="61">
        <v>6.6560761306969876E-2</v>
      </c>
      <c r="L6" s="62" t="s">
        <v>361</v>
      </c>
    </row>
    <row r="7" spans="1:12" x14ac:dyDescent="0.25">
      <c r="A7" s="59" t="s">
        <v>362</v>
      </c>
      <c r="B7" s="60">
        <v>39.806690224926037</v>
      </c>
      <c r="C7" s="60">
        <v>34.772346089370004</v>
      </c>
      <c r="D7" s="61">
        <v>0.13639316330880547</v>
      </c>
      <c r="E7" s="61">
        <v>7.7618584617539703</v>
      </c>
      <c r="F7" s="61">
        <v>5.5679160534237342</v>
      </c>
      <c r="G7" s="61">
        <v>8.34</v>
      </c>
      <c r="H7" s="61">
        <v>3.3594378060067021</v>
      </c>
      <c r="I7" s="61">
        <v>0.11288631465170562</v>
      </c>
      <c r="J7" s="61">
        <v>7.8722571369919364E-2</v>
      </c>
      <c r="L7" s="62" t="s">
        <v>363</v>
      </c>
    </row>
    <row r="8" spans="1:12" x14ac:dyDescent="0.25">
      <c r="A8" s="59" t="s">
        <v>364</v>
      </c>
      <c r="B8" s="60">
        <v>38.174070331459248</v>
      </c>
      <c r="C8" s="60">
        <v>32.476456831403318</v>
      </c>
      <c r="D8" s="61">
        <v>0.12541584005235673</v>
      </c>
      <c r="E8" s="61">
        <v>7.5317476033895305</v>
      </c>
      <c r="F8" s="61">
        <v>5.5303093656146443</v>
      </c>
      <c r="G8" s="61">
        <v>8.34</v>
      </c>
      <c r="H8" s="61">
        <v>2.9649536802239553</v>
      </c>
      <c r="I8" s="61">
        <v>0.11438737951114798</v>
      </c>
      <c r="J8" s="61">
        <v>4.8239584209222849E-2</v>
      </c>
      <c r="L8" s="62" t="s">
        <v>365</v>
      </c>
    </row>
    <row r="9" spans="1:12" x14ac:dyDescent="0.25">
      <c r="A9" s="59" t="s">
        <v>366</v>
      </c>
      <c r="B9" s="60">
        <v>36.1663369902558</v>
      </c>
      <c r="C9" s="60">
        <v>30.435644675952265</v>
      </c>
      <c r="D9" s="61">
        <v>0.12598940653753307</v>
      </c>
      <c r="E9" s="61">
        <v>7.0064896290899545</v>
      </c>
      <c r="F9" s="61">
        <v>5.3373855274774442</v>
      </c>
      <c r="G9" s="61">
        <v>8.34</v>
      </c>
      <c r="H9" s="61">
        <v>3.3067093890700208</v>
      </c>
      <c r="I9" s="61">
        <v>0.10488366866124828</v>
      </c>
      <c r="J9" s="61">
        <v>5.1701801057297089E-2</v>
      </c>
      <c r="L9" s="62" t="s">
        <v>367</v>
      </c>
    </row>
    <row r="10" spans="1:12" x14ac:dyDescent="0.25">
      <c r="A10" s="59" t="s">
        <v>368</v>
      </c>
      <c r="B10" s="60">
        <v>44.473627735966616</v>
      </c>
      <c r="C10" s="60">
        <v>37.51503297286785</v>
      </c>
      <c r="D10" s="61">
        <v>0.15448038968709352</v>
      </c>
      <c r="E10" s="61">
        <v>7.9523778502533569</v>
      </c>
      <c r="F10" s="61">
        <v>6.2072236713371574</v>
      </c>
      <c r="G10" s="61">
        <v>8.34</v>
      </c>
      <c r="H10" s="61">
        <v>3.3269897283092726</v>
      </c>
      <c r="I10" s="61">
        <v>0.116685</v>
      </c>
      <c r="J10" s="61">
        <v>5.8653118062179925E-2</v>
      </c>
      <c r="L10" s="62" t="s">
        <v>369</v>
      </c>
    </row>
    <row r="11" spans="1:12" x14ac:dyDescent="0.25">
      <c r="A11" s="59" t="s">
        <v>370</v>
      </c>
      <c r="B11" s="60">
        <v>37.609654380727875</v>
      </c>
      <c r="C11" s="60">
        <v>32.055895189044584</v>
      </c>
      <c r="D11" s="61">
        <v>0.13606384276631023</v>
      </c>
      <c r="E11" s="61">
        <v>7.574014002484132</v>
      </c>
      <c r="F11" s="61">
        <v>5.8305623451338731</v>
      </c>
      <c r="G11" s="61">
        <v>8.34</v>
      </c>
      <c r="H11" s="61">
        <v>3.1794733870295335</v>
      </c>
      <c r="I11" s="61">
        <v>9.9637014522899775E-2</v>
      </c>
      <c r="J11" s="61">
        <v>6.07896259825179E-2</v>
      </c>
      <c r="L11" s="62" t="s">
        <v>371</v>
      </c>
    </row>
    <row r="12" spans="1:12" x14ac:dyDescent="0.25">
      <c r="A12" s="59" t="s">
        <v>372</v>
      </c>
      <c r="B12" s="60">
        <v>43.739585554555511</v>
      </c>
      <c r="C12" s="60">
        <v>36.516532506409291</v>
      </c>
      <c r="D12" s="61">
        <v>0.15234234574165523</v>
      </c>
      <c r="E12" s="61">
        <v>7.315737295437966</v>
      </c>
      <c r="F12" s="61">
        <v>6.3735980201265336</v>
      </c>
      <c r="G12" s="61">
        <v>8.34</v>
      </c>
      <c r="H12" s="61">
        <v>3.2386035546963501</v>
      </c>
      <c r="I12" s="61">
        <v>0.168545</v>
      </c>
      <c r="J12" s="61">
        <v>7.4637126017778804E-2</v>
      </c>
      <c r="L12" s="62" t="s">
        <v>373</v>
      </c>
    </row>
    <row r="13" spans="1:12" x14ac:dyDescent="0.25">
      <c r="A13" s="59" t="s">
        <v>374</v>
      </c>
      <c r="B13" s="60">
        <v>40.937292400787626</v>
      </c>
      <c r="C13" s="60">
        <v>34.991507529491336</v>
      </c>
      <c r="D13" s="61">
        <v>0.14078259832494533</v>
      </c>
      <c r="E13" s="61">
        <v>6.6025781419777188</v>
      </c>
      <c r="F13" s="61">
        <v>5.6150744510631743</v>
      </c>
      <c r="G13" s="61">
        <v>8.34</v>
      </c>
      <c r="H13" s="61">
        <v>3.3790356508797514</v>
      </c>
      <c r="I13" s="61">
        <v>0.12093895562440031</v>
      </c>
      <c r="J13" s="61">
        <v>6.2579821947378933E-2</v>
      </c>
      <c r="L13" s="62" t="s">
        <v>375</v>
      </c>
    </row>
    <row r="14" spans="1:12" x14ac:dyDescent="0.25">
      <c r="A14" s="59" t="s">
        <v>376</v>
      </c>
      <c r="B14" s="60">
        <v>41.27811906860483</v>
      </c>
      <c r="C14" s="60">
        <v>35.263409180471704</v>
      </c>
      <c r="D14" s="61">
        <v>0.14561163921735915</v>
      </c>
      <c r="E14" s="61">
        <v>6.966164167881594</v>
      </c>
      <c r="F14" s="61">
        <v>5.7274912556970046</v>
      </c>
      <c r="G14" s="61">
        <v>8.34</v>
      </c>
      <c r="H14" s="61">
        <v>3.5787898523261927</v>
      </c>
      <c r="I14" s="61">
        <v>0.11472012937359553</v>
      </c>
      <c r="J14" s="61">
        <v>5.8708103914804022E-2</v>
      </c>
      <c r="L14" s="62" t="s">
        <v>377</v>
      </c>
    </row>
    <row r="15" spans="1:12" x14ac:dyDescent="0.25">
      <c r="A15" s="59" t="s">
        <v>378</v>
      </c>
      <c r="B15" s="60">
        <v>39.490724970737247</v>
      </c>
      <c r="C15" s="60">
        <v>32.289891984928794</v>
      </c>
      <c r="D15" s="61">
        <v>0.1478524094524285</v>
      </c>
      <c r="E15" s="61">
        <v>7.2050924939782002</v>
      </c>
      <c r="F15" s="61">
        <v>5.4856943148563273</v>
      </c>
      <c r="G15" s="61">
        <v>8.34</v>
      </c>
      <c r="H15" s="61">
        <v>3.2646385758474867</v>
      </c>
      <c r="I15" s="61">
        <v>0.13113417108248804</v>
      </c>
      <c r="J15" s="61">
        <v>4.668054628022842E-2</v>
      </c>
      <c r="L15" s="62" t="s">
        <v>379</v>
      </c>
    </row>
    <row r="16" spans="1:12" x14ac:dyDescent="0.25">
      <c r="A16" s="59" t="s">
        <v>380</v>
      </c>
      <c r="B16" s="60">
        <v>40.177642503579186</v>
      </c>
      <c r="C16" s="60">
        <v>34.328319641503107</v>
      </c>
      <c r="D16" s="61">
        <v>0.14503744402335889</v>
      </c>
      <c r="E16" s="61">
        <v>6.1853830516120061</v>
      </c>
      <c r="F16" s="61">
        <v>5.3569834786860993</v>
      </c>
      <c r="G16" s="61">
        <v>8.34</v>
      </c>
      <c r="H16" s="61">
        <v>4.89971819118733</v>
      </c>
      <c r="I16" s="61">
        <v>0.14261499999999999</v>
      </c>
      <c r="J16" s="61">
        <v>5.6295032222489196E-2</v>
      </c>
      <c r="L16" s="62" t="s">
        <v>381</v>
      </c>
    </row>
    <row r="17" spans="1:12" x14ac:dyDescent="0.25">
      <c r="A17" s="59" t="s">
        <v>382</v>
      </c>
      <c r="B17" s="60">
        <v>41.899334408176834</v>
      </c>
      <c r="C17" s="60">
        <v>35.19361047772864</v>
      </c>
      <c r="D17" s="61">
        <v>0.15196552870338448</v>
      </c>
      <c r="E17" s="61">
        <v>6.2772462337892385</v>
      </c>
      <c r="F17" s="61">
        <v>5.6770632661529605</v>
      </c>
      <c r="G17" s="61">
        <v>8.34</v>
      </c>
      <c r="H17" s="61">
        <v>3.1304538660414383</v>
      </c>
      <c r="I17" s="61">
        <v>0.116685</v>
      </c>
      <c r="J17" s="61">
        <v>6.5202751344450846E-2</v>
      </c>
      <c r="L17" s="62" t="s">
        <v>383</v>
      </c>
    </row>
    <row r="18" spans="1:12" x14ac:dyDescent="0.25">
      <c r="A18" s="59" t="s">
        <v>384</v>
      </c>
      <c r="B18" s="60">
        <v>35.701541237121823</v>
      </c>
      <c r="C18" s="60">
        <v>29.96553644392657</v>
      </c>
      <c r="D18" s="61">
        <v>0.13854771788020809</v>
      </c>
      <c r="E18" s="61">
        <v>5.4445173740383295</v>
      </c>
      <c r="F18" s="61">
        <v>5.3217438661225378</v>
      </c>
      <c r="G18" s="61">
        <v>8.34</v>
      </c>
      <c r="H18" s="61">
        <v>3.3473644248752366</v>
      </c>
      <c r="I18" s="61">
        <v>0.116685</v>
      </c>
      <c r="J18" s="61">
        <v>6.1363577667660214E-2</v>
      </c>
      <c r="L18" s="62" t="s">
        <v>385</v>
      </c>
    </row>
    <row r="19" spans="1:12" x14ac:dyDescent="0.25">
      <c r="A19" s="59" t="s">
        <v>386</v>
      </c>
      <c r="B19" s="60">
        <v>32.817371571497929</v>
      </c>
      <c r="C19" s="60">
        <v>28.353365022884987</v>
      </c>
      <c r="D19" s="61">
        <v>0.14626957375175551</v>
      </c>
      <c r="E19" s="61">
        <v>5.8556077524424737</v>
      </c>
      <c r="F19" s="61">
        <v>6.4061965286490725</v>
      </c>
      <c r="G19" s="61">
        <v>8.34</v>
      </c>
      <c r="H19" s="61">
        <v>3.1153675311222608</v>
      </c>
      <c r="I19" s="61">
        <v>7.7789999999999998E-2</v>
      </c>
      <c r="J19" s="61">
        <v>5.6103809842848545E-2</v>
      </c>
      <c r="L19" s="62" t="s">
        <v>387</v>
      </c>
    </row>
    <row r="20" spans="1:12" x14ac:dyDescent="0.25">
      <c r="A20" s="59" t="s">
        <v>388</v>
      </c>
      <c r="B20" s="60">
        <v>35.00638937308252</v>
      </c>
      <c r="C20" s="60">
        <v>30.906160761408518</v>
      </c>
      <c r="D20" s="61">
        <v>0.15877277373036031</v>
      </c>
      <c r="E20" s="61">
        <v>5.7936973327711243</v>
      </c>
      <c r="F20" s="61">
        <v>6.0506862262088132</v>
      </c>
      <c r="G20" s="61">
        <v>8.34</v>
      </c>
      <c r="H20" s="61">
        <v>3.2903127771610947</v>
      </c>
      <c r="I20" s="61">
        <v>9.0755000000000002E-2</v>
      </c>
      <c r="J20" s="61">
        <v>6.29472956090944E-2</v>
      </c>
      <c r="L20" s="62" t="s">
        <v>389</v>
      </c>
    </row>
    <row r="21" spans="1:12" x14ac:dyDescent="0.25">
      <c r="A21" s="59" t="s">
        <v>390</v>
      </c>
      <c r="B21" s="60">
        <v>35.760121318713949</v>
      </c>
      <c r="C21" s="60">
        <v>30.163339520259381</v>
      </c>
      <c r="D21" s="61">
        <v>0.14935975092000942</v>
      </c>
      <c r="E21" s="61">
        <v>5.8159988089472652</v>
      </c>
      <c r="F21" s="61">
        <v>5.8187246702747029</v>
      </c>
      <c r="G21" s="61">
        <v>8.34</v>
      </c>
      <c r="H21" s="61">
        <v>3.4256155770930747</v>
      </c>
      <c r="I21" s="61">
        <v>0.10255633977224746</v>
      </c>
      <c r="J21" s="61">
        <v>7.1881694757848669E-2</v>
      </c>
      <c r="L21" s="62" t="s">
        <v>391</v>
      </c>
    </row>
    <row r="22" spans="1:12" x14ac:dyDescent="0.25">
      <c r="A22" s="59" t="s">
        <v>392</v>
      </c>
      <c r="B22" s="60">
        <v>32.80621867155002</v>
      </c>
      <c r="C22" s="60">
        <v>28.175924974912498</v>
      </c>
      <c r="D22" s="61">
        <v>0.14267122543021957</v>
      </c>
      <c r="E22" s="61">
        <v>5.5465807281787951</v>
      </c>
      <c r="F22" s="61">
        <v>6.1214422963469808</v>
      </c>
      <c r="G22" s="61">
        <v>8.34</v>
      </c>
      <c r="H22" s="61">
        <v>3.0040158661356711</v>
      </c>
      <c r="I22" s="61">
        <v>9.6337195070895706E-2</v>
      </c>
      <c r="J22" s="61">
        <v>5.5195301115465063E-2</v>
      </c>
      <c r="L22" s="62" t="s">
        <v>393</v>
      </c>
    </row>
    <row r="23" spans="1:12" x14ac:dyDescent="0.25">
      <c r="A23" s="59" t="s">
        <v>394</v>
      </c>
      <c r="B23" s="60">
        <v>32.504032431685069</v>
      </c>
      <c r="C23" s="60">
        <v>27.987597414182947</v>
      </c>
      <c r="D23" s="61">
        <v>0.13448395271712918</v>
      </c>
      <c r="E23" s="61">
        <v>5.952908982443569</v>
      </c>
      <c r="F23" s="61">
        <v>6.3469511987020315</v>
      </c>
      <c r="G23" s="61">
        <v>8.34</v>
      </c>
      <c r="H23" s="61">
        <v>2.922419811726308</v>
      </c>
      <c r="I23" s="61">
        <v>0.11268651268336914</v>
      </c>
      <c r="J23" s="61">
        <v>6.2040678811800858E-2</v>
      </c>
      <c r="L23" s="62" t="s">
        <v>395</v>
      </c>
    </row>
    <row r="24" spans="1:12" x14ac:dyDescent="0.25">
      <c r="A24" s="59" t="s">
        <v>396</v>
      </c>
      <c r="B24" s="60">
        <v>36.413332876822139</v>
      </c>
      <c r="C24" s="60">
        <v>32.043449964813917</v>
      </c>
      <c r="D24" s="61">
        <v>0.14184567807700521</v>
      </c>
      <c r="E24" s="61">
        <v>5.8699282344294437</v>
      </c>
      <c r="F24" s="61">
        <v>6.0546680627462646</v>
      </c>
      <c r="G24" s="61">
        <v>8.34</v>
      </c>
      <c r="H24" s="61">
        <v>2.997857907707004</v>
      </c>
      <c r="I24" s="61">
        <v>0.12724992739248997</v>
      </c>
      <c r="J24" s="61">
        <v>6.0232587181432033E-2</v>
      </c>
      <c r="L24" s="62" t="s">
        <v>397</v>
      </c>
    </row>
    <row r="25" spans="1:12" x14ac:dyDescent="0.25">
      <c r="A25" s="59" t="s">
        <v>398</v>
      </c>
      <c r="B25" s="60">
        <v>39.599873708525742</v>
      </c>
      <c r="C25" s="60">
        <v>33.102821322936407</v>
      </c>
      <c r="D25" s="61">
        <v>0.14584185906803263</v>
      </c>
      <c r="E25" s="61">
        <v>6.0261234354172846</v>
      </c>
      <c r="F25" s="61">
        <v>5.9627159408742347</v>
      </c>
      <c r="G25" s="61">
        <v>8.34</v>
      </c>
      <c r="H25" s="61">
        <v>3.3765163572776467</v>
      </c>
      <c r="I25" s="61">
        <v>0.12686464956246962</v>
      </c>
      <c r="J25" s="61">
        <v>5.6969922787935029E-2</v>
      </c>
      <c r="L25" s="62" t="s">
        <v>399</v>
      </c>
    </row>
    <row r="26" spans="1:12" x14ac:dyDescent="0.25">
      <c r="A26" s="59" t="s">
        <v>400</v>
      </c>
      <c r="B26" s="60">
        <v>43.413949216679661</v>
      </c>
      <c r="C26" s="60">
        <v>35.435584412801909</v>
      </c>
      <c r="D26" s="61">
        <v>0.13881056961664945</v>
      </c>
      <c r="E26" s="61">
        <v>5.8283844047315885</v>
      </c>
      <c r="F26" s="61">
        <v>5.8326587289454785</v>
      </c>
      <c r="G26" s="61">
        <v>8.34</v>
      </c>
      <c r="H26" s="61">
        <v>3.326641303563342</v>
      </c>
      <c r="I26" s="61">
        <v>0.12965000000000002</v>
      </c>
      <c r="J26" s="61">
        <v>5.5761424464104245E-2</v>
      </c>
      <c r="L26" s="62" t="s">
        <v>401</v>
      </c>
    </row>
    <row r="27" spans="1:12" x14ac:dyDescent="0.25">
      <c r="A27" s="59" t="s">
        <v>402</v>
      </c>
      <c r="B27" s="60">
        <v>42.118334385650996</v>
      </c>
      <c r="C27" s="61">
        <v>35.617360738820032</v>
      </c>
      <c r="D27" s="61">
        <v>0.15466162783604787</v>
      </c>
      <c r="E27" s="61">
        <v>5.8008114037601102</v>
      </c>
      <c r="F27" s="61">
        <v>6.0347723570779817</v>
      </c>
      <c r="G27" s="61">
        <v>8.34</v>
      </c>
      <c r="H27" s="61">
        <v>3.5737264358602108</v>
      </c>
      <c r="I27" s="61">
        <v>0.12150195854708022</v>
      </c>
      <c r="J27" s="61">
        <v>5.511859240655325E-2</v>
      </c>
      <c r="L27" s="62" t="s">
        <v>403</v>
      </c>
    </row>
    <row r="28" spans="1:12" x14ac:dyDescent="0.25">
      <c r="A28" s="59" t="s">
        <v>404</v>
      </c>
      <c r="B28" s="60">
        <v>39.605616978879787</v>
      </c>
      <c r="C28" s="61">
        <v>33.262247642371896</v>
      </c>
      <c r="D28" s="61">
        <v>0.15413400092435417</v>
      </c>
      <c r="E28" s="61">
        <v>5.8863566999333212</v>
      </c>
      <c r="F28" s="61">
        <v>5.6951616337877846</v>
      </c>
      <c r="G28" s="61">
        <v>8.34</v>
      </c>
      <c r="H28" s="61">
        <v>2.8589764750213691</v>
      </c>
      <c r="I28" s="61">
        <v>9.4314602739463682E-2</v>
      </c>
      <c r="J28" s="61">
        <v>6.5129714778469641E-2</v>
      </c>
      <c r="L28" s="62" t="s">
        <v>405</v>
      </c>
    </row>
    <row r="29" spans="1:12" x14ac:dyDescent="0.25">
      <c r="A29" s="59" t="s">
        <v>406</v>
      </c>
      <c r="B29" s="60">
        <v>41.185270629357824</v>
      </c>
      <c r="C29" s="61">
        <v>34.511829333343698</v>
      </c>
      <c r="D29" s="61">
        <v>0.14293358895478189</v>
      </c>
      <c r="E29" s="61">
        <v>6.0517694453340045</v>
      </c>
      <c r="F29" s="61">
        <v>5.8270350014266468</v>
      </c>
      <c r="G29" s="61">
        <v>8.34</v>
      </c>
      <c r="H29" s="61">
        <v>3.3162913271797692</v>
      </c>
      <c r="I29" s="61">
        <v>0.11775243950465522</v>
      </c>
      <c r="J29" s="61">
        <v>5.6790182294439745E-2</v>
      </c>
      <c r="L29" s="62" t="s">
        <v>407</v>
      </c>
    </row>
    <row r="30" spans="1:12" x14ac:dyDescent="0.25">
      <c r="A30" s="59" t="s">
        <v>408</v>
      </c>
      <c r="B30" s="60">
        <v>35.090483806008969</v>
      </c>
      <c r="C30" s="61">
        <v>30.449188229245586</v>
      </c>
      <c r="D30" s="61">
        <v>0.14098063496356875</v>
      </c>
      <c r="E30" s="61">
        <v>5.49589369579473</v>
      </c>
      <c r="F30" s="61">
        <v>5.1864246988099554</v>
      </c>
      <c r="G30" s="61">
        <v>8.34</v>
      </c>
      <c r="H30" s="61">
        <v>3.0721514044328915</v>
      </c>
      <c r="I30" s="61">
        <v>0.10372000000000001</v>
      </c>
      <c r="J30" s="61">
        <v>6.6438325341457022E-2</v>
      </c>
      <c r="L30" s="62" t="s">
        <v>409</v>
      </c>
    </row>
    <row r="31" spans="1:12" x14ac:dyDescent="0.25">
      <c r="A31" s="59" t="s">
        <v>410</v>
      </c>
      <c r="B31" s="60">
        <v>41.967788415871958</v>
      </c>
      <c r="C31" s="61">
        <v>35.235555160917947</v>
      </c>
      <c r="D31" s="61">
        <v>0.15646698636408773</v>
      </c>
      <c r="E31" s="61">
        <v>5.8440419854380936</v>
      </c>
      <c r="F31" s="61">
        <v>5.7829631056402766</v>
      </c>
      <c r="G31" s="61">
        <v>8.34</v>
      </c>
      <c r="H31" s="61">
        <v>3.1725406856215579</v>
      </c>
      <c r="I31" s="61">
        <v>0.12153048222012514</v>
      </c>
      <c r="J31" s="61">
        <v>5.7505412271284001E-2</v>
      </c>
      <c r="L31" s="62" t="s">
        <v>411</v>
      </c>
    </row>
    <row r="32" spans="1:12" x14ac:dyDescent="0.25">
      <c r="A32" s="59" t="s">
        <v>412</v>
      </c>
      <c r="B32" s="60">
        <v>46.386263862770846</v>
      </c>
      <c r="C32" s="61">
        <v>37.812819029509228</v>
      </c>
      <c r="D32" s="61">
        <v>0.16060402142576799</v>
      </c>
      <c r="E32" s="61">
        <v>6.0737955800858208</v>
      </c>
      <c r="F32" s="61">
        <v>5.8943575069719509</v>
      </c>
      <c r="G32" s="61">
        <v>8.34</v>
      </c>
      <c r="H32" s="61">
        <v>3.472829922037755</v>
      </c>
      <c r="I32" s="61">
        <v>0.1021614273162674</v>
      </c>
      <c r="J32" s="61">
        <v>6.6046239989286271E-2</v>
      </c>
      <c r="L32" s="62" t="s">
        <v>413</v>
      </c>
    </row>
    <row r="33" spans="1:12" x14ac:dyDescent="0.25">
      <c r="A33" s="59" t="s">
        <v>414</v>
      </c>
      <c r="B33" s="60">
        <v>53.435092629029988</v>
      </c>
      <c r="C33" s="61">
        <v>43.227380519214499</v>
      </c>
      <c r="D33" s="61">
        <v>0.15483944632220614</v>
      </c>
      <c r="E33" s="61">
        <v>6.5709016251520422</v>
      </c>
      <c r="F33" s="61">
        <v>6.452537482973586</v>
      </c>
      <c r="G33" s="61">
        <v>8.34</v>
      </c>
      <c r="H33" s="61">
        <v>3.3655831935182174</v>
      </c>
      <c r="I33" s="61">
        <v>0.1275969418529887</v>
      </c>
      <c r="J33" s="61">
        <v>7.9832601172023787E-2</v>
      </c>
      <c r="L33" s="62" t="s">
        <v>415</v>
      </c>
    </row>
    <row r="34" spans="1:12" x14ac:dyDescent="0.25">
      <c r="A34" s="59" t="s">
        <v>416</v>
      </c>
      <c r="B34" s="60">
        <v>42.082028373647915</v>
      </c>
      <c r="C34" s="61">
        <v>35.200343051122069</v>
      </c>
      <c r="D34" s="61">
        <v>0.1655388812046209</v>
      </c>
      <c r="E34" s="61">
        <v>5.5763719701407952</v>
      </c>
      <c r="F34" s="61">
        <v>5.8159059357452199</v>
      </c>
      <c r="G34" s="61">
        <v>8.34</v>
      </c>
      <c r="H34" s="61">
        <v>3.3794609369970732</v>
      </c>
      <c r="I34" s="61">
        <v>0.11035445681298924</v>
      </c>
      <c r="J34" s="61">
        <v>9.2403615058423261E-2</v>
      </c>
      <c r="L34" s="62" t="s">
        <v>417</v>
      </c>
    </row>
    <row r="35" spans="1:12" x14ac:dyDescent="0.25">
      <c r="A35" s="59" t="s">
        <v>418</v>
      </c>
      <c r="B35" s="60">
        <v>37.980061577616411</v>
      </c>
      <c r="C35" s="61">
        <v>31.527137045334332</v>
      </c>
      <c r="D35" s="61">
        <v>0.17701796493993494</v>
      </c>
      <c r="E35" s="61">
        <v>5.4108695741283741</v>
      </c>
      <c r="F35" s="61">
        <v>5.8119519262066692</v>
      </c>
      <c r="G35" s="61">
        <v>8.34</v>
      </c>
      <c r="H35" s="61">
        <v>3.3932732749985806</v>
      </c>
      <c r="I35" s="61">
        <v>8.6572568891324822E-2</v>
      </c>
      <c r="J35" s="61">
        <v>7.6638974057472428E-2</v>
      </c>
      <c r="L35" s="62" t="s">
        <v>419</v>
      </c>
    </row>
    <row r="36" spans="1:12" x14ac:dyDescent="0.25">
      <c r="A36" s="59" t="s">
        <v>420</v>
      </c>
      <c r="B36" s="60">
        <v>31.891388211738501</v>
      </c>
      <c r="C36" s="61">
        <v>28.318429003348093</v>
      </c>
      <c r="D36" s="61">
        <v>0.14701353882670937</v>
      </c>
      <c r="E36" s="61">
        <v>5.2100789622411607</v>
      </c>
      <c r="F36" s="61">
        <v>5.3458200683158843</v>
      </c>
      <c r="G36" s="61">
        <v>8.34</v>
      </c>
      <c r="H36" s="61">
        <v>3.1055291355040087</v>
      </c>
      <c r="I36" s="61">
        <v>8.6063530967943572E-2</v>
      </c>
      <c r="J36" s="61">
        <v>4.6038754916586919E-2</v>
      </c>
      <c r="L36" s="62" t="s">
        <v>421</v>
      </c>
    </row>
    <row r="37" spans="1:12" x14ac:dyDescent="0.25">
      <c r="A37" s="59" t="s">
        <v>422</v>
      </c>
      <c r="B37" s="60">
        <v>40.769458017776145</v>
      </c>
      <c r="C37" s="61">
        <v>33.722871637732702</v>
      </c>
      <c r="D37" s="61">
        <v>0.17366540577502373</v>
      </c>
      <c r="E37" s="61">
        <v>5.7561359984890412</v>
      </c>
      <c r="F37" s="61">
        <v>6.131118740939109</v>
      </c>
      <c r="G37" s="61">
        <v>8.34</v>
      </c>
      <c r="H37" s="61">
        <v>3.3704757954889382</v>
      </c>
      <c r="I37" s="61">
        <v>9.0755000000000002E-2</v>
      </c>
      <c r="J37" s="61">
        <v>7.1567411818384885E-2</v>
      </c>
      <c r="L37" s="62" t="s">
        <v>423</v>
      </c>
    </row>
    <row r="38" spans="1:12" x14ac:dyDescent="0.25">
      <c r="A38" s="59" t="s">
        <v>424</v>
      </c>
      <c r="B38" s="60">
        <v>40.692232786533125</v>
      </c>
      <c r="C38" s="61">
        <v>34.253836473036976</v>
      </c>
      <c r="D38" s="61">
        <v>0.19145445445377304</v>
      </c>
      <c r="E38" s="61">
        <v>5.7296842124848784</v>
      </c>
      <c r="F38" s="61">
        <v>5.9380343526092636</v>
      </c>
      <c r="G38" s="61">
        <v>8.34</v>
      </c>
      <c r="H38" s="61">
        <v>3.4410641529510988</v>
      </c>
      <c r="I38" s="61">
        <v>0.1225500970913436</v>
      </c>
      <c r="J38" s="61">
        <v>8.700481903031497E-2</v>
      </c>
      <c r="L38" s="62" t="s">
        <v>425</v>
      </c>
    </row>
    <row r="39" spans="1:12" x14ac:dyDescent="0.25">
      <c r="A39" s="59" t="s">
        <v>426</v>
      </c>
      <c r="B39" s="60">
        <v>34.771594683358543</v>
      </c>
      <c r="C39" s="61">
        <v>29.168313319681111</v>
      </c>
      <c r="D39" s="61">
        <v>0.16838574333993023</v>
      </c>
      <c r="E39" s="61">
        <v>5.4302703457196912</v>
      </c>
      <c r="F39" s="61">
        <v>5.5557181996388687</v>
      </c>
      <c r="G39" s="61">
        <v>8.34</v>
      </c>
      <c r="H39" s="61">
        <v>3.1320437665535126</v>
      </c>
      <c r="I39" s="61">
        <v>9.0755000000000002E-2</v>
      </c>
      <c r="J39" s="61">
        <v>7.2826538634678015E-2</v>
      </c>
      <c r="L39" s="62" t="s">
        <v>427</v>
      </c>
    </row>
    <row r="40" spans="1:12" x14ac:dyDescent="0.25">
      <c r="A40" s="59" t="s">
        <v>428</v>
      </c>
      <c r="B40" s="60">
        <v>38.979006083823947</v>
      </c>
      <c r="C40" s="61">
        <v>33.428233845192565</v>
      </c>
      <c r="D40" s="61">
        <v>0.12539083761684625</v>
      </c>
      <c r="E40" s="61">
        <v>4.8290237334066282</v>
      </c>
      <c r="F40" s="61">
        <v>6.0076359214234873</v>
      </c>
      <c r="G40" s="61">
        <v>8.34</v>
      </c>
      <c r="H40" s="61">
        <v>3.1038597610971701</v>
      </c>
      <c r="I40" s="61">
        <v>0.11015080351492081</v>
      </c>
      <c r="J40" s="61">
        <v>5.71070293369009E-2</v>
      </c>
      <c r="L40" s="62" t="s">
        <v>429</v>
      </c>
    </row>
    <row r="41" spans="1:12" x14ac:dyDescent="0.25">
      <c r="A41" s="59" t="s">
        <v>430</v>
      </c>
      <c r="B41" s="60">
        <v>40.542049555686162</v>
      </c>
      <c r="C41" s="61">
        <v>34.341939685278803</v>
      </c>
      <c r="D41" s="61">
        <v>0.14753156946929169</v>
      </c>
      <c r="E41" s="61">
        <v>4.7415716102143888</v>
      </c>
      <c r="F41" s="61">
        <v>5.507334211850881</v>
      </c>
      <c r="G41" s="61">
        <v>8.34</v>
      </c>
      <c r="H41" s="61">
        <v>3.5625688139927481</v>
      </c>
      <c r="I41" s="61">
        <v>0.10372000000000001</v>
      </c>
      <c r="J41" s="61">
        <v>6.4825000000000008E-2</v>
      </c>
      <c r="L41" s="62" t="s">
        <v>431</v>
      </c>
    </row>
    <row r="42" spans="1:12" x14ac:dyDescent="0.25">
      <c r="A42" s="59" t="s">
        <v>432</v>
      </c>
      <c r="B42" s="60">
        <v>42.077358178729931</v>
      </c>
      <c r="C42" s="61">
        <v>34.888014946698256</v>
      </c>
      <c r="D42" s="61">
        <v>0.15557176259111993</v>
      </c>
      <c r="E42" s="61">
        <v>4.5399611754888474</v>
      </c>
      <c r="F42" s="61">
        <v>5.6233867273023703</v>
      </c>
      <c r="G42" s="61">
        <v>8.34</v>
      </c>
      <c r="H42" s="61">
        <v>3.5286072141972378</v>
      </c>
      <c r="I42" s="61">
        <v>0.116685</v>
      </c>
      <c r="J42" s="61">
        <v>6.5689925122450948E-2</v>
      </c>
      <c r="L42" s="62" t="s">
        <v>433</v>
      </c>
    </row>
    <row r="43" spans="1:12" x14ac:dyDescent="0.25">
      <c r="A43" s="59" t="s">
        <v>434</v>
      </c>
      <c r="B43" s="60">
        <v>40.351430683056059</v>
      </c>
      <c r="C43" s="61">
        <v>34.021344256436223</v>
      </c>
      <c r="D43" s="61">
        <v>0.14613538624908692</v>
      </c>
      <c r="E43" s="61">
        <v>4.7064476806271358</v>
      </c>
      <c r="F43" s="61">
        <v>5.3338226082504194</v>
      </c>
      <c r="G43" s="61">
        <v>8.34</v>
      </c>
      <c r="H43" s="61">
        <v>3.243470957861343</v>
      </c>
      <c r="I43" s="61">
        <v>0.12867088966052767</v>
      </c>
      <c r="J43" s="61">
        <v>9.3425603036384613E-2</v>
      </c>
      <c r="L43" s="62" t="s">
        <v>435</v>
      </c>
    </row>
    <row r="44" spans="1:12" x14ac:dyDescent="0.25">
      <c r="A44" s="59" t="s">
        <v>436</v>
      </c>
      <c r="B44" s="60">
        <v>38.600164138378972</v>
      </c>
      <c r="C44" s="61">
        <v>33.212468116422997</v>
      </c>
      <c r="D44" s="61">
        <v>0.15830565644551067</v>
      </c>
      <c r="E44" s="61">
        <v>4.9113701868553008</v>
      </c>
      <c r="F44" s="61">
        <v>5.7031409477288806</v>
      </c>
      <c r="G44" s="61">
        <v>8.34</v>
      </c>
      <c r="H44" s="61">
        <v>3.4664997120368941</v>
      </c>
      <c r="I44" s="61">
        <v>0.10951129491577422</v>
      </c>
      <c r="J44" s="61">
        <v>6.7267415965105284E-2</v>
      </c>
      <c r="L44" s="62" t="s">
        <v>437</v>
      </c>
    </row>
    <row r="45" spans="1:12" x14ac:dyDescent="0.25">
      <c r="A45" s="59" t="s">
        <v>438</v>
      </c>
      <c r="B45" s="60">
        <v>37.73708064765345</v>
      </c>
      <c r="C45" s="61">
        <v>32.522522132752648</v>
      </c>
      <c r="D45" s="61">
        <v>0.13923470909286642</v>
      </c>
      <c r="E45" s="61">
        <v>4.269944929642322</v>
      </c>
      <c r="F45" s="61">
        <v>5.2458514725822551</v>
      </c>
      <c r="G45" s="61">
        <v>8.34</v>
      </c>
      <c r="H45" s="61">
        <v>3.0024330060914899</v>
      </c>
      <c r="I45" s="61">
        <v>9.0755000000000002E-2</v>
      </c>
      <c r="J45" s="61">
        <v>6.9000906367414544E-2</v>
      </c>
      <c r="L45" s="62" t="s">
        <v>439</v>
      </c>
    </row>
    <row r="46" spans="1:12" x14ac:dyDescent="0.25">
      <c r="A46" s="59" t="s">
        <v>440</v>
      </c>
      <c r="B46" s="60">
        <v>35.248912510218247</v>
      </c>
      <c r="C46" s="61">
        <v>30.765987909352276</v>
      </c>
      <c r="D46" s="61">
        <v>0.1095194399176492</v>
      </c>
      <c r="E46" s="61">
        <v>4.1858905088606111</v>
      </c>
      <c r="F46" s="61">
        <v>5.1653006138533044</v>
      </c>
      <c r="G46" s="61">
        <v>8.34</v>
      </c>
      <c r="H46" s="61">
        <v>3.4763040362759119</v>
      </c>
      <c r="I46" s="61">
        <v>0.10372000000000001</v>
      </c>
      <c r="J46" s="61">
        <v>4.4266592762316107E-2</v>
      </c>
      <c r="L46" s="62" t="s">
        <v>441</v>
      </c>
    </row>
    <row r="47" spans="1:12" x14ac:dyDescent="0.25">
      <c r="A47" s="59" t="s">
        <v>442</v>
      </c>
      <c r="B47" s="60">
        <v>35.253020030264715</v>
      </c>
      <c r="C47" s="61">
        <v>30.595317790470101</v>
      </c>
      <c r="D47" s="61">
        <v>0.13553593642414025</v>
      </c>
      <c r="E47" s="61">
        <v>4.3664751333733616</v>
      </c>
      <c r="F47" s="61">
        <v>5.6043084716941562</v>
      </c>
      <c r="G47" s="61">
        <v>8.34</v>
      </c>
      <c r="H47" s="61">
        <v>3.4688790274886041</v>
      </c>
      <c r="I47" s="61">
        <v>0.10372000000000001</v>
      </c>
      <c r="J47" s="61">
        <v>5.9898057920356809E-2</v>
      </c>
      <c r="L47" s="62" t="s">
        <v>443</v>
      </c>
    </row>
    <row r="48" spans="1:12" x14ac:dyDescent="0.25">
      <c r="A48" s="59" t="s">
        <v>444</v>
      </c>
      <c r="B48" s="60">
        <v>39.903747729249758</v>
      </c>
      <c r="C48" s="61">
        <v>34.121432806215665</v>
      </c>
      <c r="D48" s="61">
        <v>0.12983334415891198</v>
      </c>
      <c r="E48" s="61">
        <v>4.4565547300695014</v>
      </c>
      <c r="F48" s="61">
        <v>5.8545153488683832</v>
      </c>
      <c r="G48" s="61">
        <v>8.34</v>
      </c>
      <c r="H48" s="61">
        <v>3.0961708092088043</v>
      </c>
      <c r="I48" s="61">
        <v>0.116685</v>
      </c>
      <c r="J48" s="61">
        <v>5.1853657903092321E-2</v>
      </c>
      <c r="L48" s="62" t="s">
        <v>445</v>
      </c>
    </row>
    <row r="49" spans="1:12" x14ac:dyDescent="0.25">
      <c r="A49" s="59" t="s">
        <v>446</v>
      </c>
      <c r="B49" s="60">
        <v>37.932429079000464</v>
      </c>
      <c r="C49" s="61">
        <v>32.832465436314706</v>
      </c>
      <c r="D49" s="61">
        <v>0.14823768896068401</v>
      </c>
      <c r="E49" s="61">
        <v>3.6654857225566975</v>
      </c>
      <c r="F49" s="61">
        <v>5.815786353835394</v>
      </c>
      <c r="G49" s="61">
        <v>8.34</v>
      </c>
      <c r="H49" s="61">
        <v>3.2365035957688164</v>
      </c>
      <c r="I49" s="61">
        <v>9.0755000000000002E-2</v>
      </c>
      <c r="J49" s="61">
        <v>7.7789999999999998E-2</v>
      </c>
      <c r="L49" s="62" t="s">
        <v>447</v>
      </c>
    </row>
    <row r="50" spans="1:12" x14ac:dyDescent="0.25">
      <c r="A50" s="59" t="s">
        <v>448</v>
      </c>
      <c r="B50" s="60">
        <v>32.017567693767155</v>
      </c>
      <c r="C50" s="61">
        <v>29.071058281753707</v>
      </c>
      <c r="D50" s="61">
        <v>0.16396265026028645</v>
      </c>
      <c r="E50" s="61">
        <v>4.8546173361316249</v>
      </c>
      <c r="F50" s="61">
        <v>6.9222458998755432</v>
      </c>
      <c r="G50" s="61">
        <v>8.34</v>
      </c>
      <c r="H50" s="61">
        <v>3.7127273059030519</v>
      </c>
      <c r="I50" s="61"/>
      <c r="J50" s="61">
        <v>0.14183430606669534</v>
      </c>
      <c r="L50" s="62" t="s">
        <v>449</v>
      </c>
    </row>
    <row r="51" spans="1:12" x14ac:dyDescent="0.25">
      <c r="A51" s="59" t="s">
        <v>450</v>
      </c>
      <c r="B51" s="60">
        <v>38.154552302724085</v>
      </c>
      <c r="C51" s="61">
        <v>20.677923202938594</v>
      </c>
      <c r="D51" s="61"/>
      <c r="E51" s="61"/>
      <c r="F51" s="61">
        <v>6.7064663362121406</v>
      </c>
      <c r="G51" s="61">
        <v>8.34</v>
      </c>
      <c r="H51" s="61"/>
      <c r="I51" s="61"/>
      <c r="J51" s="61">
        <v>9.5857696417438479E-2</v>
      </c>
      <c r="L51" s="62" t="s">
        <v>451</v>
      </c>
    </row>
    <row r="52" spans="1:12" x14ac:dyDescent="0.25">
      <c r="B52" s="60"/>
    </row>
    <row r="53" spans="1:12" s="63" customFormat="1" x14ac:dyDescent="0.25">
      <c r="A53" s="63" t="s">
        <v>15</v>
      </c>
      <c r="B53" s="58"/>
      <c r="C53" s="58"/>
      <c r="D53" s="64">
        <f t="shared" ref="D53:J53" si="0">AVERAGE(D3:D50)</f>
        <v>0.14995183519047586</v>
      </c>
      <c r="E53" s="64">
        <f t="shared" si="0"/>
        <v>5.7926536416130912</v>
      </c>
      <c r="F53" s="65">
        <f t="shared" si="0"/>
        <v>5.8439067676288943</v>
      </c>
      <c r="G53" s="64">
        <f t="shared" si="0"/>
        <v>8.3399999999999928</v>
      </c>
      <c r="H53" s="64">
        <f t="shared" si="0"/>
        <v>3.3144334836449727</v>
      </c>
      <c r="I53" s="66">
        <f t="shared" si="0"/>
        <v>0.11188462207411093</v>
      </c>
      <c r="J53" s="66">
        <f t="shared" si="0"/>
        <v>6.6593349149110012E-2</v>
      </c>
    </row>
    <row r="54" spans="1:12" s="69" customFormat="1" x14ac:dyDescent="0.25">
      <c r="A54" s="67" t="s">
        <v>262</v>
      </c>
      <c r="B54" s="68"/>
      <c r="C54" s="68"/>
      <c r="D54" s="64">
        <f>2*STDEV(D3:D52)</f>
        <v>3.4538489113882506E-2</v>
      </c>
      <c r="E54" s="64">
        <f t="shared" ref="E54:J54" si="1">2*STDEV(E3:E52)</f>
        <v>2.0329194962026604</v>
      </c>
      <c r="F54" s="65">
        <f t="shared" si="1"/>
        <v>0.85790161851767288</v>
      </c>
      <c r="G54" s="64"/>
      <c r="H54" s="64">
        <f t="shared" si="1"/>
        <v>0.60491645019749962</v>
      </c>
      <c r="I54" s="66">
        <f t="shared" si="1"/>
        <v>3.5717654252296081E-2</v>
      </c>
      <c r="J54" s="66">
        <f t="shared" si="1"/>
        <v>3.354822112327098E-2</v>
      </c>
    </row>
    <row r="56" spans="1:12" x14ac:dyDescent="0.25">
      <c r="G56" s="7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MjTr Data ALX</vt:lpstr>
      <vt:lpstr>Regressions ALX</vt:lpstr>
      <vt:lpstr>Ol-Liq equilibrium calc</vt:lpstr>
      <vt:lpstr>Olivine Alexo</vt:lpstr>
      <vt:lpstr>LA ALX19 olivine</vt:lpstr>
      <vt:lpstr>LA ALX20 olivine</vt:lpstr>
      <vt:lpstr>LA ALX26 olivine</vt:lpstr>
    </vt:vector>
  </TitlesOfParts>
  <Company>The University of Chicago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Puchtel</dc:creator>
  <cp:lastModifiedBy>Geology</cp:lastModifiedBy>
  <dcterms:created xsi:type="dcterms:W3CDTF">2005-05-10T19:44:30Z</dcterms:created>
  <dcterms:modified xsi:type="dcterms:W3CDTF">2017-06-08T22:02:04Z</dcterms:modified>
</cp:coreProperties>
</file>