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Users/nduok1/Desktop/Desktop/Reliability Engineering/PhD Dissertation/Post-Proposal/Thesis in R Markdown/R_INLA_Models/"/>
    </mc:Choice>
  </mc:AlternateContent>
  <bookViews>
    <workbookView xWindow="1840" yWindow="460" windowWidth="34240" windowHeight="21060"/>
  </bookViews>
  <sheets>
    <sheet name="Regression" sheetId="5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5" l="1"/>
  <c r="G4" i="5"/>
  <c r="G5" i="5"/>
  <c r="G6" i="5"/>
  <c r="G7" i="5"/>
  <c r="G8" i="5"/>
  <c r="F3" i="5"/>
  <c r="F4" i="5"/>
  <c r="F5" i="5"/>
  <c r="F6" i="5"/>
  <c r="F7" i="5"/>
  <c r="F8" i="5"/>
  <c r="E3" i="5"/>
  <c r="E4" i="5"/>
  <c r="E5" i="5"/>
  <c r="E6" i="5"/>
  <c r="E7" i="5"/>
  <c r="E8" i="5"/>
  <c r="D3" i="5"/>
  <c r="D4" i="5"/>
  <c r="D5" i="5"/>
  <c r="D6" i="5"/>
  <c r="D7" i="5"/>
  <c r="D8" i="5"/>
  <c r="F42" i="5"/>
  <c r="F43" i="5"/>
  <c r="F44" i="5"/>
  <c r="F45" i="5"/>
  <c r="F46" i="5"/>
  <c r="F47" i="5"/>
  <c r="F41" i="5"/>
  <c r="E42" i="5"/>
  <c r="E43" i="5"/>
  <c r="E44" i="5"/>
  <c r="E45" i="5"/>
  <c r="E46" i="5"/>
  <c r="E47" i="5"/>
  <c r="E41" i="5"/>
  <c r="K2" i="5"/>
  <c r="J2" i="5"/>
  <c r="L42" i="5"/>
  <c r="L43" i="5"/>
  <c r="L44" i="5"/>
  <c r="L45" i="5"/>
  <c r="L46" i="5"/>
  <c r="L47" i="5"/>
  <c r="L41" i="5"/>
  <c r="K42" i="5"/>
  <c r="K43" i="5"/>
  <c r="K44" i="5"/>
  <c r="K45" i="5"/>
  <c r="K46" i="5"/>
  <c r="K47" i="5"/>
  <c r="K41" i="5"/>
  <c r="F2" i="5"/>
  <c r="H2" i="5"/>
  <c r="I2" i="5"/>
  <c r="D2" i="5"/>
  <c r="E2" i="5"/>
  <c r="G2" i="5"/>
  <c r="U8" i="5"/>
  <c r="V8" i="5"/>
  <c r="U3" i="5"/>
  <c r="W3" i="5"/>
  <c r="U4" i="5"/>
  <c r="W4" i="5"/>
  <c r="U5" i="5"/>
  <c r="W5" i="5"/>
  <c r="U6" i="5"/>
  <c r="W6" i="5"/>
  <c r="U7" i="5"/>
  <c r="W7" i="5"/>
  <c r="W8" i="5"/>
  <c r="U2" i="5"/>
  <c r="W2" i="5"/>
  <c r="V3" i="5"/>
  <c r="V4" i="5"/>
  <c r="V5" i="5"/>
  <c r="V6" i="5"/>
  <c r="V7" i="5"/>
  <c r="V2" i="5"/>
  <c r="O8" i="5"/>
  <c r="O2" i="5"/>
  <c r="O3" i="5"/>
  <c r="Q3" i="5"/>
  <c r="O4" i="5"/>
  <c r="Q4" i="5"/>
  <c r="O5" i="5"/>
  <c r="Q5" i="5"/>
  <c r="O6" i="5"/>
  <c r="Q6" i="5"/>
  <c r="O7" i="5"/>
  <c r="Q7" i="5"/>
  <c r="Q8" i="5"/>
  <c r="Q2" i="5"/>
  <c r="P2" i="5"/>
  <c r="P3" i="5"/>
  <c r="P4" i="5"/>
  <c r="P5" i="5"/>
  <c r="P6" i="5"/>
  <c r="P7" i="5"/>
  <c r="P8" i="5"/>
</calcChain>
</file>

<file path=xl/sharedStrings.xml><?xml version="1.0" encoding="utf-8"?>
<sst xmlns="http://schemas.openxmlformats.org/spreadsheetml/2006/main" count="48" uniqueCount="28">
  <si>
    <t>Spacecraft</t>
  </si>
  <si>
    <t>Duration</t>
  </si>
  <si>
    <t>E</t>
  </si>
  <si>
    <t>F</t>
  </si>
  <si>
    <t>I</t>
  </si>
  <si>
    <t>Anomalies</t>
  </si>
  <si>
    <t>Predicted Linear</t>
  </si>
  <si>
    <t>Predicted Exp</t>
  </si>
  <si>
    <t>Accuracy Linear</t>
  </si>
  <si>
    <t>Accuracy Exp</t>
  </si>
  <si>
    <t>Int</t>
  </si>
  <si>
    <t>Slope</t>
  </si>
  <si>
    <t>Coeff</t>
  </si>
  <si>
    <t>Exp</t>
  </si>
  <si>
    <t>Linear Pred</t>
  </si>
  <si>
    <t>LP Accuracy</t>
  </si>
  <si>
    <t>%Error</t>
  </si>
  <si>
    <t>Exp Pred</t>
  </si>
  <si>
    <t>%Error Exp</t>
  </si>
  <si>
    <t>%Error LP</t>
  </si>
  <si>
    <t>EP Accuracy</t>
  </si>
  <si>
    <t>Expontnial Trend Predictions</t>
  </si>
  <si>
    <t>Linear Trend Prediction</t>
  </si>
  <si>
    <t>H.A</t>
  </si>
  <si>
    <t>G.A</t>
  </si>
  <si>
    <t>G.B</t>
  </si>
  <si>
    <t>H.B</t>
  </si>
  <si>
    <t>Linear Prediction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</si>
</sst>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indexed="8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2" fontId="0" fillId="0" borderId="0" xfId="0" applyNumberFormat="1"/>
    <xf numFmtId="0" fontId="3" fillId="0" borderId="2" xfId="0" applyFont="1" applyBorder="1"/>
    <xf numFmtId="0" fontId="3" fillId="0" borderId="0" xfId="0" applyFont="1" applyFill="1" applyBorder="1"/>
    <xf numFmtId="0" fontId="3" fillId="0" borderId="0" xfId="0" applyFont="1"/>
    <xf numFmtId="0" fontId="4" fillId="0" borderId="2" xfId="0" applyFont="1" applyBorder="1"/>
    <xf numFmtId="0" fontId="4" fillId="0" borderId="0" xfId="0" applyFont="1"/>
    <xf numFmtId="0" fontId="5" fillId="0" borderId="0" xfId="0" applyFont="1"/>
    <xf numFmtId="2" fontId="5" fillId="0" borderId="0" xfId="0" applyNumberFormat="1" applyFont="1"/>
    <xf numFmtId="0" fontId="5" fillId="0" borderId="1" xfId="0" applyFont="1" applyBorder="1"/>
    <xf numFmtId="0" fontId="6" fillId="0" borderId="2" xfId="0" applyFont="1" applyBorder="1"/>
    <xf numFmtId="0" fontId="6" fillId="0" borderId="0" xfId="0" applyFont="1" applyFill="1" applyBorder="1"/>
    <xf numFmtId="0" fontId="6" fillId="0" borderId="0" xfId="0" applyFont="1"/>
    <xf numFmtId="2" fontId="5" fillId="2" borderId="0" xfId="0" applyNumberFormat="1" applyFont="1" applyFill="1"/>
  </cellXfs>
  <cellStyles count="2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Regression!$C$1</c:f>
              <c:strCache>
                <c:ptCount val="1"/>
                <c:pt idx="0">
                  <c:v>Anomalies</c:v>
                </c:pt>
              </c:strCache>
            </c:strRef>
          </c:tx>
          <c:spPr>
            <a:ln w="476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000.0"/>
            <c:backward val="10.0"/>
            <c:dispRSqr val="0"/>
            <c:dispEq val="0"/>
          </c:trendline>
          <c:xVal>
            <c:numRef>
              <c:f>Regression!$B$2:$B$8</c:f>
              <c:numCache>
                <c:formatCode>General</c:formatCode>
                <c:ptCount val="7"/>
                <c:pt idx="0">
                  <c:v>3922.0</c:v>
                </c:pt>
                <c:pt idx="1">
                  <c:v>4088.0</c:v>
                </c:pt>
                <c:pt idx="2">
                  <c:v>1673.0</c:v>
                </c:pt>
                <c:pt idx="3">
                  <c:v>1673.0</c:v>
                </c:pt>
                <c:pt idx="4">
                  <c:v>3808.0</c:v>
                </c:pt>
                <c:pt idx="5">
                  <c:v>3118.0</c:v>
                </c:pt>
                <c:pt idx="6">
                  <c:v>5592.0</c:v>
                </c:pt>
              </c:numCache>
            </c:numRef>
          </c:xVal>
          <c:yVal>
            <c:numRef>
              <c:f>Regression!$C$2:$C$8</c:f>
              <c:numCache>
                <c:formatCode>General</c:formatCode>
                <c:ptCount val="7"/>
                <c:pt idx="0">
                  <c:v>163.0</c:v>
                </c:pt>
                <c:pt idx="1">
                  <c:v>224.0</c:v>
                </c:pt>
                <c:pt idx="2">
                  <c:v>16.0</c:v>
                </c:pt>
                <c:pt idx="3">
                  <c:v>14.0</c:v>
                </c:pt>
                <c:pt idx="4">
                  <c:v>67.0</c:v>
                </c:pt>
                <c:pt idx="5">
                  <c:v>31.0</c:v>
                </c:pt>
                <c:pt idx="6">
                  <c:v>125.0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020784"/>
        <c:axId val="-2137250976"/>
      </c:scatterChart>
      <c:valAx>
        <c:axId val="2087020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Mission Duration (days)</a:t>
                </a:r>
              </a:p>
            </c:rich>
          </c:tx>
          <c:layout>
            <c:manualLayout>
              <c:xMode val="edge"/>
              <c:yMode val="edge"/>
              <c:x val="0.425950960077359"/>
              <c:y val="0.897704402515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7250976"/>
        <c:crosses val="autoZero"/>
        <c:crossBetween val="midCat"/>
      </c:valAx>
      <c:valAx>
        <c:axId val="-213725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Anomalies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7020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Regression!$C$1</c:f>
              <c:strCache>
                <c:ptCount val="1"/>
                <c:pt idx="0">
                  <c:v>Anomalies</c:v>
                </c:pt>
              </c:strCache>
            </c:strRef>
          </c:tx>
          <c:spPr>
            <a:ln w="476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0.00317116941654378"/>
                  <c:y val="-0.054869870238182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Regression!$B$2:$B$8</c:f>
              <c:numCache>
                <c:formatCode>General</c:formatCode>
                <c:ptCount val="7"/>
                <c:pt idx="0">
                  <c:v>3922.0</c:v>
                </c:pt>
                <c:pt idx="1">
                  <c:v>4088.0</c:v>
                </c:pt>
                <c:pt idx="2">
                  <c:v>1673.0</c:v>
                </c:pt>
                <c:pt idx="3">
                  <c:v>1673.0</c:v>
                </c:pt>
                <c:pt idx="4">
                  <c:v>3808.0</c:v>
                </c:pt>
                <c:pt idx="5">
                  <c:v>3118.0</c:v>
                </c:pt>
                <c:pt idx="6">
                  <c:v>5592.0</c:v>
                </c:pt>
              </c:numCache>
            </c:numRef>
          </c:xVal>
          <c:yVal>
            <c:numRef>
              <c:f>Regression!$C$2:$C$8</c:f>
              <c:numCache>
                <c:formatCode>General</c:formatCode>
                <c:ptCount val="7"/>
                <c:pt idx="0">
                  <c:v>163.0</c:v>
                </c:pt>
                <c:pt idx="1">
                  <c:v>224.0</c:v>
                </c:pt>
                <c:pt idx="2">
                  <c:v>16.0</c:v>
                </c:pt>
                <c:pt idx="3">
                  <c:v>14.0</c:v>
                </c:pt>
                <c:pt idx="4">
                  <c:v>67.0</c:v>
                </c:pt>
                <c:pt idx="5">
                  <c:v>31.0</c:v>
                </c:pt>
                <c:pt idx="6">
                  <c:v>125.0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7551440"/>
        <c:axId val="2087412912"/>
      </c:scatterChart>
      <c:valAx>
        <c:axId val="-213755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Mission Duration (days)</a:t>
                </a:r>
              </a:p>
            </c:rich>
          </c:tx>
          <c:layout>
            <c:manualLayout>
              <c:xMode val="edge"/>
              <c:yMode val="edge"/>
              <c:x val="0.39492404218024"/>
              <c:y val="0.9048909657320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7412912"/>
        <c:crosses val="autoZero"/>
        <c:crossBetween val="midCat"/>
      </c:valAx>
      <c:valAx>
        <c:axId val="208741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Anomalies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7551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15</xdr:row>
      <xdr:rowOff>177800</xdr:rowOff>
    </xdr:from>
    <xdr:to>
      <xdr:col>8</xdr:col>
      <xdr:colOff>711200</xdr:colOff>
      <xdr:row>37</xdr:row>
      <xdr:rowOff>25400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38100</xdr:colOff>
      <xdr:row>15</xdr:row>
      <xdr:rowOff>139700</xdr:rowOff>
    </xdr:from>
    <xdr:to>
      <xdr:col>19</xdr:col>
      <xdr:colOff>622300</xdr:colOff>
      <xdr:row>37</xdr:row>
      <xdr:rowOff>25400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workbookViewId="0">
      <selection activeCell="G12" sqref="G12"/>
    </sheetView>
  </sheetViews>
  <sheetFormatPr baseColWidth="10" defaultRowHeight="15" x14ac:dyDescent="0.2"/>
  <cols>
    <col min="4" max="4" width="15.1640625" customWidth="1"/>
    <col min="5" max="6" width="13.6640625" customWidth="1"/>
    <col min="7" max="7" width="14.33203125" customWidth="1"/>
  </cols>
  <sheetData>
    <row r="1" spans="2:23" s="5" customFormat="1" x14ac:dyDescent="0.2">
      <c r="B1" s="3" t="s">
        <v>1</v>
      </c>
      <c r="C1" s="3" t="s">
        <v>5</v>
      </c>
      <c r="D1" s="11" t="s">
        <v>6</v>
      </c>
      <c r="E1" s="3" t="s">
        <v>8</v>
      </c>
      <c r="F1" s="11" t="s">
        <v>7</v>
      </c>
      <c r="G1" s="3" t="s">
        <v>9</v>
      </c>
      <c r="H1" s="4" t="s">
        <v>10</v>
      </c>
      <c r="I1" s="4" t="s">
        <v>11</v>
      </c>
      <c r="J1" s="4" t="s">
        <v>12</v>
      </c>
      <c r="K1" s="4" t="s">
        <v>13</v>
      </c>
      <c r="M1" s="3" t="s">
        <v>1</v>
      </c>
      <c r="N1" s="3" t="s">
        <v>5</v>
      </c>
      <c r="O1" s="12" t="s">
        <v>14</v>
      </c>
      <c r="P1" s="3" t="s">
        <v>15</v>
      </c>
      <c r="Q1" s="4" t="s">
        <v>19</v>
      </c>
      <c r="S1" s="6" t="s">
        <v>1</v>
      </c>
      <c r="T1" s="6" t="s">
        <v>5</v>
      </c>
      <c r="U1" s="13" t="s">
        <v>17</v>
      </c>
      <c r="V1" s="6" t="s">
        <v>20</v>
      </c>
      <c r="W1" s="7" t="s">
        <v>18</v>
      </c>
    </row>
    <row r="2" spans="2:23" x14ac:dyDescent="0.2">
      <c r="B2" s="8">
        <v>3922</v>
      </c>
      <c r="C2" s="8">
        <v>163</v>
      </c>
      <c r="D2" s="2">
        <f>$H$2+$I$2*B2</f>
        <v>140.47866318152683</v>
      </c>
      <c r="E2" s="2">
        <f>1-ABS(D2-C2)/(C2)</f>
        <v>0.86183228945721979</v>
      </c>
      <c r="F2" s="2">
        <f>5.4153*EXP(0.0007*B2)</f>
        <v>84.320775392353369</v>
      </c>
      <c r="G2" s="2">
        <f>1-ABS(F2-C2)/(C2)</f>
        <v>0.5173053705052354</v>
      </c>
      <c r="H2">
        <f>INTERCEPT($C$2:$C$7,$B$2:$B$7)</f>
        <v>-104.45731814946161</v>
      </c>
      <c r="I2">
        <f>SLOPE(C2:C7,B2:B7)</f>
        <v>6.2451805540792563E-2</v>
      </c>
      <c r="J2">
        <f>EXP(INDEX(LINEST(LN(C2:C8),B2:B8),1,2))</f>
        <v>5.5595271739798751</v>
      </c>
      <c r="K2">
        <f>INDEX(LINEST(LN(C2:C8),B2:B8),1)</f>
        <v>6.859112179663509E-4</v>
      </c>
      <c r="M2">
        <v>3922</v>
      </c>
      <c r="N2">
        <v>163</v>
      </c>
      <c r="O2" s="2">
        <f>$H$2+$I$2*M2</f>
        <v>140.47866318152683</v>
      </c>
      <c r="P2" s="2">
        <f>ABS(1-ABS(O2-N2)/(N2))</f>
        <v>0.86183228945721979</v>
      </c>
      <c r="Q2" s="2">
        <f>100*((N2-O2)/N2)</f>
        <v>13.816771054278021</v>
      </c>
      <c r="S2" s="8">
        <v>3922</v>
      </c>
      <c r="T2" s="8">
        <v>163</v>
      </c>
      <c r="U2" s="9">
        <f>$J$2*EXP($K$2*S2)</f>
        <v>81.912930573667026</v>
      </c>
      <c r="V2" s="9">
        <f>ABS(1-ABS(U2-T2)/(T2))</f>
        <v>0.50253331640286514</v>
      </c>
      <c r="W2" s="9">
        <f>100*((T2-U2)/T2)</f>
        <v>49.746668359713482</v>
      </c>
    </row>
    <row r="3" spans="2:23" x14ac:dyDescent="0.2">
      <c r="B3">
        <v>4088</v>
      </c>
      <c r="C3">
        <v>224</v>
      </c>
      <c r="D3" s="2">
        <f t="shared" ref="D3:D8" si="0">$H$2+$I$2*B3</f>
        <v>150.8456629012984</v>
      </c>
      <c r="E3" s="2">
        <f t="shared" ref="E3:E8" si="1">1-ABS(D3-C3)/(C3)</f>
        <v>0.67341813795222505</v>
      </c>
      <c r="F3" s="2">
        <f t="shared" ref="F3:F8" si="2">5.4153*EXP(0.0007*B3)</f>
        <v>94.710822971192215</v>
      </c>
      <c r="G3" s="2">
        <f t="shared" ref="G3:G8" si="3">1-ABS(F3-C3)/(C3)</f>
        <v>0.42281617397853666</v>
      </c>
      <c r="M3">
        <v>4088</v>
      </c>
      <c r="N3">
        <v>224</v>
      </c>
      <c r="O3" s="2">
        <f t="shared" ref="O3:O8" si="4">$H$2+$I$2*M3</f>
        <v>150.8456629012984</v>
      </c>
      <c r="P3" s="2">
        <f t="shared" ref="P3:P8" si="5">ABS(1-ABS(O3-N3)/(N3))</f>
        <v>0.67341813795222505</v>
      </c>
      <c r="Q3" s="2">
        <f t="shared" ref="Q3:Q8" si="6">100*((N3-O3)/N3)</f>
        <v>32.6581862047775</v>
      </c>
      <c r="S3" s="8">
        <v>4088</v>
      </c>
      <c r="T3" s="8">
        <v>224</v>
      </c>
      <c r="U3" s="14">
        <f t="shared" ref="U3:U8" si="7">$J$2*EXP($K$2*S3)</f>
        <v>91.791355180185278</v>
      </c>
      <c r="V3" s="9">
        <f t="shared" ref="V3:V8" si="8">ABS(1-ABS(U3-T3)/(T3))</f>
        <v>0.40978283562582718</v>
      </c>
      <c r="W3" s="9">
        <f t="shared" ref="W3:W8" si="9">100*((T3-U3)/T3)</f>
        <v>59.021716437417282</v>
      </c>
    </row>
    <row r="4" spans="2:23" x14ac:dyDescent="0.2">
      <c r="B4">
        <v>1673</v>
      </c>
      <c r="C4">
        <v>16</v>
      </c>
      <c r="D4" s="2">
        <f t="shared" si="0"/>
        <v>2.4552520284345292E-2</v>
      </c>
      <c r="E4" s="2">
        <f t="shared" si="1"/>
        <v>1.5345325177715807E-3</v>
      </c>
      <c r="F4" s="2">
        <f t="shared" si="2"/>
        <v>17.467260157778302</v>
      </c>
      <c r="G4" s="2">
        <f t="shared" si="3"/>
        <v>0.90829624013885613</v>
      </c>
      <c r="M4">
        <v>1673</v>
      </c>
      <c r="N4">
        <v>16</v>
      </c>
      <c r="O4" s="2">
        <f t="shared" si="4"/>
        <v>2.4552520284345292E-2</v>
      </c>
      <c r="P4" s="2">
        <f t="shared" si="5"/>
        <v>1.5345325177715807E-3</v>
      </c>
      <c r="Q4" s="2">
        <f t="shared" si="6"/>
        <v>99.846546748222835</v>
      </c>
      <c r="S4" s="8">
        <v>1673</v>
      </c>
      <c r="T4" s="8">
        <v>16</v>
      </c>
      <c r="U4" s="14">
        <f t="shared" si="7"/>
        <v>17.514735087689409</v>
      </c>
      <c r="V4" s="9">
        <f t="shared" si="8"/>
        <v>0.90532905701941191</v>
      </c>
      <c r="W4" s="9">
        <f t="shared" si="9"/>
        <v>-9.4670942980588091</v>
      </c>
    </row>
    <row r="5" spans="2:23" x14ac:dyDescent="0.2">
      <c r="B5">
        <v>1673</v>
      </c>
      <c r="C5">
        <v>14</v>
      </c>
      <c r="D5" s="2">
        <f t="shared" si="0"/>
        <v>2.4552520284345292E-2</v>
      </c>
      <c r="E5" s="2">
        <f t="shared" si="1"/>
        <v>1.7537514488817907E-3</v>
      </c>
      <c r="F5" s="2">
        <f t="shared" si="2"/>
        <v>17.467260157778302</v>
      </c>
      <c r="G5" s="2">
        <f t="shared" si="3"/>
        <v>0.75233856015869272</v>
      </c>
      <c r="M5">
        <v>1673</v>
      </c>
      <c r="N5">
        <v>14</v>
      </c>
      <c r="O5" s="2">
        <f t="shared" si="4"/>
        <v>2.4552520284345292E-2</v>
      </c>
      <c r="P5" s="2">
        <f t="shared" si="5"/>
        <v>1.7537514488817907E-3</v>
      </c>
      <c r="Q5" s="2">
        <f t="shared" si="6"/>
        <v>99.824624855111821</v>
      </c>
      <c r="S5" s="8">
        <v>1673</v>
      </c>
      <c r="T5" s="8">
        <v>14</v>
      </c>
      <c r="U5" s="14">
        <f t="shared" si="7"/>
        <v>17.514735087689409</v>
      </c>
      <c r="V5" s="9">
        <f t="shared" si="8"/>
        <v>0.74894749373647074</v>
      </c>
      <c r="W5" s="9">
        <f t="shared" si="9"/>
        <v>-25.105250626352927</v>
      </c>
    </row>
    <row r="6" spans="2:23" x14ac:dyDescent="0.2">
      <c r="B6">
        <v>3808</v>
      </c>
      <c r="C6">
        <v>67</v>
      </c>
      <c r="D6" s="2">
        <f t="shared" si="0"/>
        <v>133.35915734987645</v>
      </c>
      <c r="E6" s="2">
        <f t="shared" si="1"/>
        <v>9.5648156734857714E-3</v>
      </c>
      <c r="F6" s="2">
        <f t="shared" si="2"/>
        <v>77.853455238759821</v>
      </c>
      <c r="G6" s="2">
        <f t="shared" si="3"/>
        <v>0.83800813076477876</v>
      </c>
      <c r="M6">
        <v>3808</v>
      </c>
      <c r="N6">
        <v>67</v>
      </c>
      <c r="O6" s="2">
        <f t="shared" si="4"/>
        <v>133.35915734987645</v>
      </c>
      <c r="P6" s="2">
        <f t="shared" si="5"/>
        <v>9.5648156734857714E-3</v>
      </c>
      <c r="Q6" s="2">
        <f t="shared" si="6"/>
        <v>-99.043518432651425</v>
      </c>
      <c r="S6" s="8">
        <v>3808</v>
      </c>
      <c r="T6" s="8">
        <v>67</v>
      </c>
      <c r="U6" s="9">
        <f t="shared" si="7"/>
        <v>75.751858747641791</v>
      </c>
      <c r="V6" s="9">
        <f t="shared" si="8"/>
        <v>0.86937524257251053</v>
      </c>
      <c r="W6" s="9">
        <f t="shared" si="9"/>
        <v>-13.062475742748941</v>
      </c>
    </row>
    <row r="7" spans="2:23" x14ac:dyDescent="0.2">
      <c r="B7">
        <v>3118</v>
      </c>
      <c r="C7">
        <v>31</v>
      </c>
      <c r="D7" s="2">
        <f t="shared" si="0"/>
        <v>90.267411526729589</v>
      </c>
      <c r="E7" s="2">
        <f t="shared" si="1"/>
        <v>-0.9118519847332125</v>
      </c>
      <c r="F7" s="2">
        <f t="shared" si="2"/>
        <v>48.03011838946847</v>
      </c>
      <c r="G7" s="2">
        <f t="shared" si="3"/>
        <v>0.45064134227521069</v>
      </c>
      <c r="M7">
        <v>3118</v>
      </c>
      <c r="N7">
        <v>31</v>
      </c>
      <c r="O7" s="2">
        <f t="shared" si="4"/>
        <v>90.267411526729589</v>
      </c>
      <c r="P7" s="2">
        <f t="shared" si="5"/>
        <v>0.9118519847332125</v>
      </c>
      <c r="Q7" s="2">
        <f t="shared" si="6"/>
        <v>-191.18519847332124</v>
      </c>
      <c r="S7" s="8">
        <v>3118</v>
      </c>
      <c r="T7" s="8">
        <v>31</v>
      </c>
      <c r="U7" s="9">
        <f t="shared" si="7"/>
        <v>47.190105511107063</v>
      </c>
      <c r="V7" s="9">
        <f t="shared" si="8"/>
        <v>0.47773853189977211</v>
      </c>
      <c r="W7" s="9">
        <f t="shared" si="9"/>
        <v>-52.22614681002279</v>
      </c>
    </row>
    <row r="8" spans="2:23" x14ac:dyDescent="0.2">
      <c r="B8">
        <v>5592</v>
      </c>
      <c r="C8">
        <v>125</v>
      </c>
      <c r="D8" s="2">
        <f t="shared" si="0"/>
        <v>244.77317843465039</v>
      </c>
      <c r="E8" s="2">
        <f t="shared" si="1"/>
        <v>4.1814572522796856E-2</v>
      </c>
      <c r="F8" s="2">
        <f t="shared" si="2"/>
        <v>271.40937246677845</v>
      </c>
      <c r="G8" s="2">
        <f t="shared" si="3"/>
        <v>-0.17127497973422767</v>
      </c>
      <c r="M8" s="1">
        <v>5592</v>
      </c>
      <c r="N8" s="1">
        <v>125</v>
      </c>
      <c r="O8" s="2">
        <f t="shared" si="4"/>
        <v>244.77317843465039</v>
      </c>
      <c r="P8" s="2">
        <f t="shared" si="5"/>
        <v>4.1814572522796856E-2</v>
      </c>
      <c r="Q8" s="2">
        <f t="shared" si="6"/>
        <v>-95.818542747720315</v>
      </c>
      <c r="S8" s="10">
        <v>5592</v>
      </c>
      <c r="T8" s="10">
        <v>125</v>
      </c>
      <c r="U8" s="9">
        <f t="shared" si="7"/>
        <v>257.52803677673347</v>
      </c>
      <c r="V8" s="9">
        <f t="shared" si="8"/>
        <v>6.0224294213867768E-2</v>
      </c>
      <c r="W8" s="9">
        <f t="shared" si="9"/>
        <v>-106.02242942138678</v>
      </c>
    </row>
    <row r="39" spans="1:12" x14ac:dyDescent="0.2">
      <c r="A39" t="s">
        <v>0</v>
      </c>
      <c r="B39" t="s">
        <v>1</v>
      </c>
      <c r="C39" t="s">
        <v>22</v>
      </c>
      <c r="G39" t="s">
        <v>0</v>
      </c>
      <c r="I39" t="s">
        <v>21</v>
      </c>
    </row>
    <row r="40" spans="1:12" x14ac:dyDescent="0.2">
      <c r="C40" t="s">
        <v>5</v>
      </c>
      <c r="D40" t="s">
        <v>27</v>
      </c>
      <c r="E40" t="s">
        <v>15</v>
      </c>
      <c r="F40" t="s">
        <v>16</v>
      </c>
      <c r="H40" s="6" t="s">
        <v>1</v>
      </c>
      <c r="I40" s="6" t="s">
        <v>5</v>
      </c>
      <c r="J40" s="13" t="s">
        <v>17</v>
      </c>
      <c r="K40" s="6" t="s">
        <v>20</v>
      </c>
      <c r="L40" s="7" t="s">
        <v>18</v>
      </c>
    </row>
    <row r="41" spans="1:12" x14ac:dyDescent="0.2">
      <c r="A41" t="s">
        <v>2</v>
      </c>
      <c r="B41">
        <v>3922</v>
      </c>
      <c r="C41">
        <v>163</v>
      </c>
      <c r="D41" s="2">
        <v>101.92</v>
      </c>
      <c r="E41" s="2">
        <f>1-(ABS(D41-C41)/(C41))</f>
        <v>0.62527607361963189</v>
      </c>
      <c r="F41" s="2">
        <f>100*((C41-D41)/C41)</f>
        <v>37.472392638036808</v>
      </c>
      <c r="G41" t="s">
        <v>2</v>
      </c>
      <c r="H41" s="8">
        <v>3922</v>
      </c>
      <c r="I41" s="8">
        <v>163</v>
      </c>
      <c r="J41" s="14">
        <v>71.489999999999995</v>
      </c>
      <c r="K41" s="9">
        <f>ABS(1-ABS(J41-I41)/(I41))</f>
        <v>0.43858895705521472</v>
      </c>
      <c r="L41" s="9">
        <f>100*((I41-J41)/I41)</f>
        <v>56.141104294478531</v>
      </c>
    </row>
    <row r="42" spans="1:12" x14ac:dyDescent="0.2">
      <c r="A42" t="s">
        <v>3</v>
      </c>
      <c r="B42">
        <v>4088</v>
      </c>
      <c r="C42">
        <v>224</v>
      </c>
      <c r="D42" s="2">
        <v>95.27</v>
      </c>
      <c r="E42" s="2">
        <f t="shared" ref="E42:E47" si="10">1-(ABS(D42-C42)/(C42))</f>
        <v>0.42531249999999987</v>
      </c>
      <c r="F42" s="2">
        <f t="shared" ref="F42:F47" si="11">100*((C42-D42)/C42)</f>
        <v>57.468750000000014</v>
      </c>
      <c r="G42" t="s">
        <v>3</v>
      </c>
      <c r="H42" s="8">
        <v>4088</v>
      </c>
      <c r="I42" s="8">
        <v>224</v>
      </c>
      <c r="J42" s="14">
        <v>75.28</v>
      </c>
      <c r="K42" s="9">
        <f t="shared" ref="K42:K47" si="12">ABS(1-ABS(J42-I42)/(I42))</f>
        <v>0.33607142857142858</v>
      </c>
      <c r="L42" s="9">
        <f t="shared" ref="L42:L47" si="13">100*((I42-J42)/I42)</f>
        <v>66.392857142857139</v>
      </c>
    </row>
    <row r="43" spans="1:12" x14ac:dyDescent="0.2">
      <c r="A43" t="s">
        <v>24</v>
      </c>
      <c r="B43">
        <v>1673</v>
      </c>
      <c r="C43">
        <v>16</v>
      </c>
      <c r="D43" s="2">
        <v>47.44</v>
      </c>
      <c r="E43" s="2">
        <f t="shared" si="10"/>
        <v>-0.96499999999999986</v>
      </c>
      <c r="F43" s="2">
        <f t="shared" si="11"/>
        <v>-196.5</v>
      </c>
      <c r="G43" t="s">
        <v>24</v>
      </c>
      <c r="H43" s="8">
        <v>1673</v>
      </c>
      <c r="I43" s="8">
        <v>16</v>
      </c>
      <c r="J43" s="14">
        <v>32.74</v>
      </c>
      <c r="K43" s="9">
        <f t="shared" si="12"/>
        <v>4.6250000000000124E-2</v>
      </c>
      <c r="L43" s="9">
        <f t="shared" si="13"/>
        <v>-104.62500000000001</v>
      </c>
    </row>
    <row r="44" spans="1:12" x14ac:dyDescent="0.2">
      <c r="A44" t="s">
        <v>25</v>
      </c>
      <c r="B44">
        <v>1673</v>
      </c>
      <c r="C44">
        <v>14</v>
      </c>
      <c r="D44" s="2">
        <v>47.44</v>
      </c>
      <c r="E44" s="2">
        <f t="shared" si="10"/>
        <v>-1.3885714285714283</v>
      </c>
      <c r="F44" s="2">
        <f t="shared" si="11"/>
        <v>-238.85714285714283</v>
      </c>
      <c r="G44" t="s">
        <v>25</v>
      </c>
      <c r="H44" s="8">
        <v>1673</v>
      </c>
      <c r="I44" s="8">
        <v>14</v>
      </c>
      <c r="J44" s="14">
        <v>32.74</v>
      </c>
      <c r="K44" s="9">
        <f t="shared" si="12"/>
        <v>0.33857142857142875</v>
      </c>
      <c r="L44" s="9">
        <f t="shared" si="13"/>
        <v>-133.85714285714286</v>
      </c>
    </row>
    <row r="45" spans="1:12" x14ac:dyDescent="0.2">
      <c r="A45" t="s">
        <v>23</v>
      </c>
      <c r="B45">
        <v>3808</v>
      </c>
      <c r="C45">
        <v>67</v>
      </c>
      <c r="D45" s="2">
        <v>114.91</v>
      </c>
      <c r="E45" s="2">
        <f t="shared" si="10"/>
        <v>0.28492537313432842</v>
      </c>
      <c r="F45" s="2">
        <f t="shared" si="11"/>
        <v>-71.507462686567152</v>
      </c>
      <c r="G45" t="s">
        <v>23</v>
      </c>
      <c r="H45" s="8">
        <v>3808</v>
      </c>
      <c r="I45" s="8">
        <v>67</v>
      </c>
      <c r="J45" s="9">
        <v>84.25</v>
      </c>
      <c r="K45" s="9">
        <f t="shared" si="12"/>
        <v>0.7425373134328358</v>
      </c>
      <c r="L45" s="9">
        <f t="shared" si="13"/>
        <v>-25.746268656716421</v>
      </c>
    </row>
    <row r="46" spans="1:12" x14ac:dyDescent="0.2">
      <c r="A46" t="s">
        <v>26</v>
      </c>
      <c r="B46">
        <v>3118</v>
      </c>
      <c r="C46">
        <v>31</v>
      </c>
      <c r="D46" s="2">
        <v>88.25</v>
      </c>
      <c r="E46" s="2">
        <f t="shared" si="10"/>
        <v>-0.84677419354838701</v>
      </c>
      <c r="F46" s="2">
        <f t="shared" si="11"/>
        <v>-184.67741935483869</v>
      </c>
      <c r="G46" t="s">
        <v>26</v>
      </c>
      <c r="H46" s="8">
        <v>3118</v>
      </c>
      <c r="I46" s="8">
        <v>31</v>
      </c>
      <c r="J46" s="9">
        <v>52.68</v>
      </c>
      <c r="K46" s="9">
        <f t="shared" si="12"/>
        <v>0.30064516129032259</v>
      </c>
      <c r="L46" s="9">
        <f t="shared" si="13"/>
        <v>-69.935483870967744</v>
      </c>
    </row>
    <row r="47" spans="1:12" x14ac:dyDescent="0.2">
      <c r="A47" t="s">
        <v>4</v>
      </c>
      <c r="B47">
        <v>5592</v>
      </c>
      <c r="C47">
        <v>125</v>
      </c>
      <c r="D47" s="2">
        <v>244.77</v>
      </c>
      <c r="E47" s="2">
        <f t="shared" si="10"/>
        <v>4.1839999999999877E-2</v>
      </c>
      <c r="F47" s="2">
        <f t="shared" si="11"/>
        <v>-95.816000000000017</v>
      </c>
      <c r="G47" t="s">
        <v>4</v>
      </c>
      <c r="H47" s="10">
        <v>5592</v>
      </c>
      <c r="I47" s="10">
        <v>125</v>
      </c>
      <c r="J47" s="14">
        <v>617.44000000000005</v>
      </c>
      <c r="K47" s="9">
        <f t="shared" si="12"/>
        <v>2.9395200000000004</v>
      </c>
      <c r="L47" s="9">
        <f t="shared" si="13"/>
        <v>-393.95200000000006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2017-03-30T16:33:47Z</dcterms:created>
  <dcterms:modified xsi:type="dcterms:W3CDTF">2017-09-29T11:44:11Z</dcterms:modified>
</cp:coreProperties>
</file>